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2865" windowWidth="6690" windowHeight="5865" tabRatio="844" activeTab="0"/>
  </bookViews>
  <sheets>
    <sheet name="mln" sheetId="1" r:id="rId1"/>
    <sheet name="% GDP" sheetId="2" r:id="rId2"/>
    <sheet name="Sheet1" sheetId="3" r:id="rId3"/>
  </sheets>
  <definedNames>
    <definedName name="eс">#REF!</definedName>
    <definedName name="G">#REF!</definedName>
    <definedName name="_xlnm.Print_Area" localSheetId="1">'% GDP'!$B$3:$F$110</definedName>
    <definedName name="_xlnm.Print_Area" localSheetId="0">'mln'!$B$1:$F$110</definedName>
    <definedName name="_xlnm.Print_Titles" localSheetId="1">'% GDP'!$B:$B,'% GDP'!$4:$6</definedName>
    <definedName name="_xlnm.Print_Titles" localSheetId="0">'mln'!$B:$B,'mln'!$4:$6</definedName>
    <definedName name="ес">#REF!</definedName>
    <definedName name="нац.">#REF!</definedName>
  </definedNames>
  <calcPr fullCalcOnLoad="1"/>
</workbook>
</file>

<file path=xl/comments1.xml><?xml version="1.0" encoding="utf-8"?>
<comments xmlns="http://schemas.openxmlformats.org/spreadsheetml/2006/main">
  <authors>
    <author>БЮ-1</author>
  </authors>
  <commentList>
    <comment ref="C106" authorId="0">
      <text>
        <r>
          <rPr>
            <sz val="9"/>
            <rFont val="Tahoma"/>
            <family val="2"/>
          </rPr>
          <t xml:space="preserve">
Макрорамка към ЗИД на ЗДБРБ за 2022 26.05.2022</t>
        </r>
      </text>
    </comment>
    <comment ref="D106" authorId="0">
      <text>
        <r>
          <rPr>
            <sz val="9"/>
            <rFont val="Tahoma"/>
            <family val="2"/>
          </rPr>
          <t xml:space="preserve">
Актуал. Есенна 14.10. 2022</t>
        </r>
      </text>
    </comment>
    <comment ref="E106" authorId="0">
      <text>
        <r>
          <rPr>
            <sz val="9"/>
            <rFont val="Tahoma"/>
            <family val="2"/>
          </rPr>
          <t xml:space="preserve">
Актуал. Есенна 14.10. 2022</t>
        </r>
      </text>
    </comment>
    <comment ref="F106" authorId="0">
      <text>
        <r>
          <rPr>
            <sz val="9"/>
            <rFont val="Tahoma"/>
            <family val="2"/>
          </rPr>
          <t xml:space="preserve">
Актуал. Есенна 14.10. 2022</t>
        </r>
      </text>
    </comment>
  </commentList>
</comments>
</file>

<file path=xl/sharedStrings.xml><?xml version="1.0" encoding="utf-8"?>
<sst xmlns="http://schemas.openxmlformats.org/spreadsheetml/2006/main" count="192" uniqueCount="99">
  <si>
    <t xml:space="preserve">Б В П </t>
  </si>
  <si>
    <t xml:space="preserve">     Вноски от работодатели за ДОО и УПФ</t>
  </si>
  <si>
    <t xml:space="preserve">     Здравно-осигурителни вноски </t>
  </si>
  <si>
    <t>Нетни приходи от продажби  на услуги, стоки и продукция</t>
  </si>
  <si>
    <t>Приходи от дивиденти</t>
  </si>
  <si>
    <t>Приходи от лихви</t>
  </si>
  <si>
    <t>От наеми на имущество и земя</t>
  </si>
  <si>
    <t>Вноски от приходи на държ. /общин. предпр. и институции</t>
  </si>
  <si>
    <t xml:space="preserve">    Имуществени данъци</t>
  </si>
  <si>
    <t xml:space="preserve">    Други данъци по Закона за корпоративното подоходно облагане</t>
  </si>
  <si>
    <t xml:space="preserve">    Други данъци</t>
  </si>
  <si>
    <t xml:space="preserve">     Вноски за допълнително задължително и доброволно осигуряване</t>
  </si>
  <si>
    <t>Бюджетно салдо (+/-)</t>
  </si>
  <si>
    <t>Първичен баланс (+/-)</t>
  </si>
  <si>
    <t xml:space="preserve">    Текущи нелихвени разходи</t>
  </si>
  <si>
    <t xml:space="preserve">  Външно финансиране (нето)   </t>
  </si>
  <si>
    <t xml:space="preserve">  Вътрешно финансиране (нето)   </t>
  </si>
  <si>
    <t>в т.ч.</t>
  </si>
  <si>
    <t>Превишение на приходите над разходите на БНБ</t>
  </si>
  <si>
    <t>при сделки в страната</t>
  </si>
  <si>
    <t>при внос</t>
  </si>
  <si>
    <t>Прогноза</t>
  </si>
  <si>
    <t>Финансиране (+/-)</t>
  </si>
  <si>
    <t>Приходи, помощи и дарения</t>
  </si>
  <si>
    <t xml:space="preserve">  Приватизация</t>
  </si>
  <si>
    <t>Реален растеж (%)</t>
  </si>
  <si>
    <t>Други</t>
  </si>
  <si>
    <t>в т.ч. капиталови помощи и дарения от страната</t>
  </si>
  <si>
    <t>в т.ч. капиталови помощи и дарения от чужбина</t>
  </si>
  <si>
    <t>в т.ч. капиталови трансфери</t>
  </si>
  <si>
    <t>- помощ за възстановяване при бедствия</t>
  </si>
  <si>
    <t xml:space="preserve">        - за предотвратяване, овладяване и преодоляване на последиците от бедствия</t>
  </si>
  <si>
    <t>Данъчно-осигурителни приходи</t>
  </si>
  <si>
    <t>Приходи на социалното и здравното осигуряване</t>
  </si>
  <si>
    <t>Осигурителни вноски за държавно обществено осигуряване</t>
  </si>
  <si>
    <t>Корпоративни данъци</t>
  </si>
  <si>
    <t>от нефинансови предприятия</t>
  </si>
  <si>
    <t>от финансови институции</t>
  </si>
  <si>
    <t>Здравноосигурителни вноски</t>
  </si>
  <si>
    <t xml:space="preserve">ДДС </t>
  </si>
  <si>
    <t>Акцизи</t>
  </si>
  <si>
    <t>Данък върху застрахователните премии</t>
  </si>
  <si>
    <t>Мита и митнически такси</t>
  </si>
  <si>
    <t>Такса върху производството на захар и изоглюкоза</t>
  </si>
  <si>
    <t>Други данъци</t>
  </si>
  <si>
    <t>Данъци върху доходите на физическите лица</t>
  </si>
  <si>
    <t>Приходи от такси</t>
  </si>
  <si>
    <t>Приходи и доходи от собственост</t>
  </si>
  <si>
    <t>Глоби, санкции и наказателни лихви</t>
  </si>
  <si>
    <t>Постъпления от продажба на нефинансови активи</t>
  </si>
  <si>
    <t>Приходи от концесии</t>
  </si>
  <si>
    <t>Други приходи</t>
  </si>
  <si>
    <t>помощи от страната</t>
  </si>
  <si>
    <t>помощи от чужбина</t>
  </si>
  <si>
    <t xml:space="preserve">Разходи </t>
  </si>
  <si>
    <t xml:space="preserve">Нелихвени разходи </t>
  </si>
  <si>
    <t>Текущи разходи</t>
  </si>
  <si>
    <t>Персонал</t>
  </si>
  <si>
    <t xml:space="preserve">Заплати </t>
  </si>
  <si>
    <t>Други възнаграждения и плащания за персонала</t>
  </si>
  <si>
    <t>Осигурителни вноски</t>
  </si>
  <si>
    <t>Издръжка - общо</t>
  </si>
  <si>
    <t xml:space="preserve">Стипендии </t>
  </si>
  <si>
    <t>Субсидии и други текущи трансфери - общо</t>
  </si>
  <si>
    <t>Субсидии и други текущи трансфери</t>
  </si>
  <si>
    <t>Субсидии и други текущи трансфери за осъществяване на болнична помощ</t>
  </si>
  <si>
    <t xml:space="preserve">Социални и здравноосигурителни плащания </t>
  </si>
  <si>
    <t>Пенсии</t>
  </si>
  <si>
    <t>Текущи трансфери, обезщетения и помощи за домакинствата</t>
  </si>
  <si>
    <t>Здравноосигурителни плащания</t>
  </si>
  <si>
    <t>Предоставени текущи и капиталови трансфери за чужбина</t>
  </si>
  <si>
    <t>Прираст на държавния резерв и изкупуване на земеделска продукция</t>
  </si>
  <si>
    <t>Капиталови разходи</t>
  </si>
  <si>
    <t>Резерв за непредвидени и/или неотложни разходи</t>
  </si>
  <si>
    <t>НЗОК</t>
  </si>
  <si>
    <t>Народно събрание</t>
  </si>
  <si>
    <t xml:space="preserve">Съдебна власт </t>
  </si>
  <si>
    <t>Лихви</t>
  </si>
  <si>
    <t>Външни лихви</t>
  </si>
  <si>
    <t>Вътрешни лихви</t>
  </si>
  <si>
    <t>Помощи и дарения</t>
  </si>
  <si>
    <t xml:space="preserve">Неданъчни приходи </t>
  </si>
  <si>
    <t>Косвени данъци</t>
  </si>
  <si>
    <t>Преки данъци</t>
  </si>
  <si>
    <t>Показатели
млн. лв.</t>
  </si>
  <si>
    <t xml:space="preserve">      - по бюджетите на бюджетните организации</t>
  </si>
  <si>
    <t>2024
Прогноза</t>
  </si>
  <si>
    <t>Общо разходи и Вноска в общия бюджет на ЕС</t>
  </si>
  <si>
    <t>Показатели 
в % от БВП</t>
  </si>
  <si>
    <t>2025
Прогноза</t>
  </si>
  <si>
    <t>2022
Актуал. програма</t>
  </si>
  <si>
    <t>2023
Проeкт</t>
  </si>
  <si>
    <t>Вноска в общия бюджет на ЕС</t>
  </si>
  <si>
    <t>Приложение № 1</t>
  </si>
  <si>
    <t>ПРОЕКТ</t>
  </si>
  <si>
    <t>ПРОЕКТ*</t>
  </si>
  <si>
    <t>* Проект на КФП към 20.10.2022 г.</t>
  </si>
  <si>
    <t xml:space="preserve">  Данъчни приходи</t>
  </si>
  <si>
    <t xml:space="preserve">КОНСОЛИДИРАНА ФИСКАЛНА ПРОГРАМА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</si>
</sst>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\$#,##0\ ;\(\$#,##0\)"/>
    <numFmt numFmtId="171" formatCode="#,##0.0"/>
    <numFmt numFmtId="172" formatCode="0.0%"/>
    <numFmt numFmtId="173" formatCode="_(* #,##0.0_);_(* \(#,##0.0\);_(* &quot;-&quot;??_);_(@_)"/>
    <numFmt numFmtId="174" formatCode="#,##0.000"/>
    <numFmt numFmtId="175" formatCode="0.000%"/>
  </numFmts>
  <fonts count="63">
    <font>
      <sz val="8"/>
      <name val="Arial Narrow"/>
      <family val="2"/>
    </font>
    <font>
      <sz val="8"/>
      <name val="Arial CYR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8"/>
      <name val="Arial Narrow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47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sz val="10"/>
      <color indexed="18"/>
      <name val="Times New Roman"/>
      <family val="1"/>
    </font>
    <font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b/>
      <i/>
      <sz val="10"/>
      <color indexed="52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5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sz val="10"/>
      <color rgb="FFFF0000"/>
      <name val="Times New Roman"/>
      <family val="2"/>
    </font>
    <font>
      <b/>
      <sz val="10"/>
      <color rgb="FFC00000"/>
      <name val="Times New Roman"/>
      <family val="1"/>
    </font>
    <font>
      <sz val="10"/>
      <color rgb="FF000099"/>
      <name val="Times New Roman"/>
      <family val="1"/>
    </font>
    <font>
      <sz val="10"/>
      <color rgb="FF0033CC"/>
      <name val="Times New Roman"/>
      <family val="1"/>
    </font>
    <font>
      <b/>
      <i/>
      <sz val="10"/>
      <color rgb="FFC00000"/>
      <name val="Times New Roman"/>
      <family val="1"/>
    </font>
    <font>
      <sz val="10"/>
      <color rgb="FFC00000"/>
      <name val="Times New Roman"/>
      <family val="1"/>
    </font>
    <font>
      <b/>
      <sz val="10"/>
      <color theme="4" tint="-0.24997000396251678"/>
      <name val="Times New Roman"/>
      <family val="1"/>
    </font>
    <font>
      <b/>
      <i/>
      <sz val="10"/>
      <color theme="5" tint="-0.24997000396251678"/>
      <name val="Times New Roman"/>
      <family val="1"/>
    </font>
    <font>
      <b/>
      <i/>
      <sz val="10"/>
      <color theme="4" tint="-0.24997000396251678"/>
      <name val="Times New Roman"/>
      <family val="1"/>
    </font>
    <font>
      <sz val="10"/>
      <color theme="4" tint="-0.24997000396251678"/>
      <name val="Times New Roman"/>
      <family val="1"/>
    </font>
    <font>
      <b/>
      <sz val="10"/>
      <color rgb="FF000099"/>
      <name val="Times New Roman"/>
      <family val="1"/>
    </font>
    <font>
      <b/>
      <sz val="10"/>
      <color theme="5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5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171" fontId="0" fillId="0" borderId="0">
      <alignment/>
      <protection/>
    </xf>
    <xf numFmtId="171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171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0" fontId="49" fillId="27" borderId="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1" fillId="0" borderId="0" applyNumberFormat="0" applyFill="0" applyBorder="0" applyAlignment="0" applyProtection="0"/>
  </cellStyleXfs>
  <cellXfs count="147">
    <xf numFmtId="171" fontId="0" fillId="0" borderId="0" xfId="0" applyAlignment="1">
      <alignment/>
    </xf>
    <xf numFmtId="171" fontId="8" fillId="33" borderId="0" xfId="0" applyFont="1" applyFill="1" applyBorder="1" applyAlignment="1">
      <alignment/>
    </xf>
    <xf numFmtId="171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12" fillId="33" borderId="0" xfId="63" applyFont="1" applyFill="1" applyBorder="1" applyAlignment="1" quotePrefix="1">
      <alignment horizontal="left"/>
      <protection/>
    </xf>
    <xf numFmtId="0" fontId="12" fillId="33" borderId="0" xfId="63" applyFont="1" applyFill="1" applyBorder="1" applyAlignment="1">
      <alignment horizontal="left"/>
      <protection/>
    </xf>
    <xf numFmtId="49" fontId="12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center"/>
    </xf>
    <xf numFmtId="171" fontId="8" fillId="33" borderId="0" xfId="0" applyFont="1" applyFill="1" applyBorder="1" applyAlignment="1">
      <alignment horizontal="center"/>
    </xf>
    <xf numFmtId="0" fontId="52" fillId="33" borderId="0" xfId="63" applyFont="1" applyFill="1" applyBorder="1" applyAlignment="1">
      <alignment horizontal="right"/>
      <protection/>
    </xf>
    <xf numFmtId="171" fontId="12" fillId="33" borderId="0" xfId="0" applyFont="1" applyFill="1" applyBorder="1" applyAlignment="1">
      <alignment/>
    </xf>
    <xf numFmtId="171" fontId="12" fillId="33" borderId="0" xfId="42" applyNumberFormat="1" applyFont="1" applyFill="1" applyBorder="1" applyAlignment="1" applyProtection="1">
      <alignment horizontal="right"/>
      <protection/>
    </xf>
    <xf numFmtId="171" fontId="12" fillId="33" borderId="0" xfId="0" applyFont="1" applyFill="1" applyAlignment="1">
      <alignment/>
    </xf>
    <xf numFmtId="0" fontId="8" fillId="33" borderId="0" xfId="63" applyFont="1" applyFill="1" applyBorder="1">
      <alignment/>
      <protection/>
    </xf>
    <xf numFmtId="171" fontId="8" fillId="33" borderId="0" xfId="42" applyNumberFormat="1" applyFont="1" applyFill="1" applyBorder="1" applyAlignment="1" applyProtection="1">
      <alignment horizontal="right"/>
      <protection/>
    </xf>
    <xf numFmtId="171" fontId="53" fillId="33" borderId="0" xfId="42" applyNumberFormat="1" applyFont="1" applyFill="1" applyBorder="1" applyAlignment="1" applyProtection="1">
      <alignment horizontal="right"/>
      <protection/>
    </xf>
    <xf numFmtId="0" fontId="8" fillId="33" borderId="0" xfId="63" applyFont="1" applyFill="1" applyBorder="1" applyAlignment="1">
      <alignment horizontal="left" indent="1"/>
      <protection/>
    </xf>
    <xf numFmtId="0" fontId="8" fillId="33" borderId="0" xfId="63" applyFont="1" applyFill="1" applyBorder="1" applyAlignment="1" quotePrefix="1">
      <alignment horizontal="left" indent="4"/>
      <protection/>
    </xf>
    <xf numFmtId="0" fontId="8" fillId="33" borderId="0" xfId="63" applyFont="1" applyFill="1" applyBorder="1" applyAlignment="1" quotePrefix="1">
      <alignment horizontal="left"/>
      <protection/>
    </xf>
    <xf numFmtId="171" fontId="8" fillId="33" borderId="0" xfId="63" applyNumberFormat="1" applyFont="1" applyFill="1" applyBorder="1" applyAlignment="1" applyProtection="1">
      <alignment horizontal="right"/>
      <protection/>
    </xf>
    <xf numFmtId="171" fontId="13" fillId="33" borderId="0" xfId="0" applyFont="1" applyFill="1" applyBorder="1" applyAlignment="1">
      <alignment/>
    </xf>
    <xf numFmtId="0" fontId="54" fillId="33" borderId="0" xfId="63" applyFont="1" applyFill="1" applyBorder="1" applyAlignment="1">
      <alignment horizontal="left" indent="3"/>
      <protection/>
    </xf>
    <xf numFmtId="171" fontId="13" fillId="33" borderId="0" xfId="0" applyFont="1" applyFill="1" applyAlignment="1">
      <alignment/>
    </xf>
    <xf numFmtId="0" fontId="13" fillId="33" borderId="0" xfId="63" applyFont="1" applyFill="1" applyBorder="1">
      <alignment/>
      <protection/>
    </xf>
    <xf numFmtId="171" fontId="13" fillId="33" borderId="0" xfId="42" applyNumberFormat="1" applyFont="1" applyFill="1" applyBorder="1" applyAlignment="1" applyProtection="1">
      <alignment horizontal="right"/>
      <protection/>
    </xf>
    <xf numFmtId="171" fontId="11" fillId="33" borderId="0" xfId="0" applyFont="1" applyFill="1" applyBorder="1" applyAlignment="1">
      <alignment/>
    </xf>
    <xf numFmtId="0" fontId="11" fillId="33" borderId="0" xfId="63" applyFont="1" applyFill="1" applyBorder="1" applyAlignment="1">
      <alignment horizontal="left"/>
      <protection/>
    </xf>
    <xf numFmtId="171" fontId="11" fillId="33" borderId="0" xfId="0" applyFont="1" applyFill="1" applyAlignment="1">
      <alignment/>
    </xf>
    <xf numFmtId="171" fontId="55" fillId="33" borderId="0" xfId="0" applyFont="1" applyFill="1" applyBorder="1" applyAlignment="1">
      <alignment/>
    </xf>
    <xf numFmtId="0" fontId="55" fillId="33" borderId="0" xfId="63" applyFont="1" applyFill="1" applyBorder="1">
      <alignment/>
      <protection/>
    </xf>
    <xf numFmtId="171" fontId="55" fillId="33" borderId="0" xfId="42" applyNumberFormat="1" applyFont="1" applyFill="1" applyBorder="1" applyAlignment="1" applyProtection="1">
      <alignment horizontal="right"/>
      <protection/>
    </xf>
    <xf numFmtId="171" fontId="55" fillId="33" borderId="0" xfId="0" applyFont="1" applyFill="1" applyAlignment="1">
      <alignment/>
    </xf>
    <xf numFmtId="0" fontId="8" fillId="33" borderId="0" xfId="63" applyFont="1" applyFill="1" applyBorder="1" applyAlignment="1" quotePrefix="1">
      <alignment horizontal="left" indent="2"/>
      <protection/>
    </xf>
    <xf numFmtId="0" fontId="8" fillId="33" borderId="0" xfId="63" applyFont="1" applyFill="1" applyBorder="1" applyAlignment="1" quotePrefix="1">
      <alignment horizontal="left" indent="1"/>
      <protection/>
    </xf>
    <xf numFmtId="171" fontId="8" fillId="33" borderId="0" xfId="63" applyNumberFormat="1" applyFont="1" applyFill="1" applyBorder="1" applyAlignment="1" applyProtection="1" quotePrefix="1">
      <alignment horizontal="right"/>
      <protection/>
    </xf>
    <xf numFmtId="0" fontId="8" fillId="33" borderId="0" xfId="63" applyFont="1" applyFill="1" applyBorder="1" applyAlignment="1" quotePrefix="1">
      <alignment horizontal="left" indent="6"/>
      <protection/>
    </xf>
    <xf numFmtId="171" fontId="12" fillId="33" borderId="0" xfId="0" applyNumberFormat="1" applyFont="1" applyFill="1" applyBorder="1" applyAlignment="1" applyProtection="1">
      <alignment horizontal="right"/>
      <protection/>
    </xf>
    <xf numFmtId="171" fontId="8" fillId="33" borderId="0" xfId="42" applyNumberFormat="1" applyFont="1" applyFill="1" applyBorder="1" applyAlignment="1" applyProtection="1">
      <alignment horizontal="right"/>
      <protection locked="0"/>
    </xf>
    <xf numFmtId="171" fontId="56" fillId="33" borderId="0" xfId="0" applyFont="1" applyFill="1" applyBorder="1" applyAlignment="1">
      <alignment/>
    </xf>
    <xf numFmtId="171" fontId="56" fillId="33" borderId="0" xfId="0" applyFont="1" applyFill="1" applyAlignment="1">
      <alignment/>
    </xf>
    <xf numFmtId="0" fontId="8" fillId="33" borderId="0" xfId="63" applyFont="1" applyFill="1" applyBorder="1" applyAlignment="1" quotePrefix="1">
      <alignment horizontal="left" wrapText="1" indent="2"/>
      <protection/>
    </xf>
    <xf numFmtId="171" fontId="52" fillId="33" borderId="0" xfId="0" applyFont="1" applyFill="1" applyBorder="1" applyAlignment="1">
      <alignment/>
    </xf>
    <xf numFmtId="171" fontId="52" fillId="33" borderId="0" xfId="42" applyNumberFormat="1" applyFont="1" applyFill="1" applyBorder="1" applyAlignment="1" applyProtection="1">
      <alignment horizontal="right"/>
      <protection/>
    </xf>
    <xf numFmtId="171" fontId="52" fillId="33" borderId="0" xfId="0" applyFont="1" applyFill="1" applyAlignment="1">
      <alignment/>
    </xf>
    <xf numFmtId="0" fontId="14" fillId="33" borderId="0" xfId="63" applyFont="1" applyFill="1" applyBorder="1">
      <alignment/>
      <protection/>
    </xf>
    <xf numFmtId="171" fontId="15" fillId="33" borderId="0" xfId="0" applyFont="1" applyFill="1" applyBorder="1" applyAlignment="1">
      <alignment/>
    </xf>
    <xf numFmtId="0" fontId="57" fillId="33" borderId="0" xfId="63" applyFont="1" applyFill="1" applyBorder="1">
      <alignment/>
      <protection/>
    </xf>
    <xf numFmtId="171" fontId="57" fillId="33" borderId="0" xfId="42" applyNumberFormat="1" applyFont="1" applyFill="1" applyBorder="1" applyAlignment="1" applyProtection="1">
      <alignment horizontal="right"/>
      <protection/>
    </xf>
    <xf numFmtId="171" fontId="15" fillId="33" borderId="0" xfId="0" applyFont="1" applyFill="1" applyAlignment="1">
      <alignment/>
    </xf>
    <xf numFmtId="171" fontId="7" fillId="33" borderId="0" xfId="0" applyFont="1" applyFill="1" applyBorder="1" applyAlignment="1">
      <alignment/>
    </xf>
    <xf numFmtId="0" fontId="7" fillId="33" borderId="0" xfId="63" applyFont="1" applyFill="1" applyBorder="1">
      <alignment/>
      <protection/>
    </xf>
    <xf numFmtId="171" fontId="7" fillId="33" borderId="0" xfId="0" applyNumberFormat="1" applyFont="1" applyFill="1" applyBorder="1" applyAlignment="1" applyProtection="1">
      <alignment horizontal="right"/>
      <protection/>
    </xf>
    <xf numFmtId="171" fontId="7" fillId="33" borderId="0" xfId="0" applyFont="1" applyFill="1" applyAlignment="1">
      <alignment/>
    </xf>
    <xf numFmtId="171" fontId="12" fillId="33" borderId="8" xfId="0" applyNumberFormat="1" applyFont="1" applyFill="1" applyBorder="1" applyAlignment="1" applyProtection="1">
      <alignment horizontal="right"/>
      <protection/>
    </xf>
    <xf numFmtId="171" fontId="16" fillId="33" borderId="0" xfId="0" applyFont="1" applyFill="1" applyBorder="1" applyAlignment="1">
      <alignment/>
    </xf>
    <xf numFmtId="171" fontId="16" fillId="33" borderId="0" xfId="0" applyFont="1" applyFill="1" applyAlignment="1">
      <alignment/>
    </xf>
    <xf numFmtId="0" fontId="8" fillId="33" borderId="0" xfId="63" applyFont="1" applyFill="1" applyBorder="1" applyAlignment="1">
      <alignment horizontal="left" indent="2"/>
      <protection/>
    </xf>
    <xf numFmtId="169" fontId="17" fillId="33" borderId="0" xfId="42" applyFont="1" applyFill="1" applyBorder="1" applyAlignment="1" applyProtection="1">
      <alignment/>
      <protection locked="0"/>
    </xf>
    <xf numFmtId="173" fontId="12" fillId="33" borderId="0" xfId="42" applyNumberFormat="1" applyFont="1" applyFill="1" applyBorder="1" applyAlignment="1">
      <alignment/>
    </xf>
    <xf numFmtId="172" fontId="12" fillId="33" borderId="0" xfId="66" applyNumberFormat="1" applyFont="1" applyFill="1" applyBorder="1" applyAlignment="1" applyProtection="1">
      <alignment/>
      <protection locked="0"/>
    </xf>
    <xf numFmtId="171" fontId="51" fillId="33" borderId="0" xfId="0" applyFont="1" applyFill="1" applyAlignment="1">
      <alignment/>
    </xf>
    <xf numFmtId="172" fontId="52" fillId="33" borderId="0" xfId="66" applyNumberFormat="1" applyFont="1" applyFill="1" applyBorder="1" applyAlignment="1">
      <alignment horizontal="center"/>
    </xf>
    <xf numFmtId="172" fontId="12" fillId="33" borderId="0" xfId="66" applyNumberFormat="1" applyFont="1" applyFill="1" applyBorder="1" applyAlignment="1" applyProtection="1">
      <alignment horizontal="right"/>
      <protection/>
    </xf>
    <xf numFmtId="172" fontId="12" fillId="33" borderId="0" xfId="66" applyNumberFormat="1" applyFont="1" applyFill="1" applyBorder="1" applyAlignment="1" applyProtection="1">
      <alignment horizontal="right"/>
      <protection locked="0"/>
    </xf>
    <xf numFmtId="172" fontId="8" fillId="33" borderId="0" xfId="66" applyNumberFormat="1" applyFont="1" applyFill="1" applyBorder="1" applyAlignment="1" applyProtection="1">
      <alignment horizontal="right"/>
      <protection/>
    </xf>
    <xf numFmtId="172" fontId="8" fillId="33" borderId="0" xfId="66" applyNumberFormat="1" applyFont="1" applyFill="1" applyBorder="1" applyAlignment="1" applyProtection="1">
      <alignment horizontal="right"/>
      <protection locked="0"/>
    </xf>
    <xf numFmtId="172" fontId="54" fillId="33" borderId="0" xfId="66" applyNumberFormat="1" applyFont="1" applyFill="1" applyBorder="1" applyAlignment="1" applyProtection="1">
      <alignment horizontal="right"/>
      <protection locked="0"/>
    </xf>
    <xf numFmtId="172" fontId="13" fillId="33" borderId="0" xfId="66" applyNumberFormat="1" applyFont="1" applyFill="1" applyBorder="1" applyAlignment="1" applyProtection="1">
      <alignment horizontal="right"/>
      <protection locked="0"/>
    </xf>
    <xf numFmtId="172" fontId="11" fillId="33" borderId="0" xfId="66" applyNumberFormat="1" applyFont="1" applyFill="1" applyBorder="1" applyAlignment="1" applyProtection="1">
      <alignment horizontal="right"/>
      <protection/>
    </xf>
    <xf numFmtId="172" fontId="55" fillId="33" borderId="0" xfId="66" applyNumberFormat="1" applyFont="1" applyFill="1" applyBorder="1" applyAlignment="1" applyProtection="1">
      <alignment horizontal="right"/>
      <protection/>
    </xf>
    <xf numFmtId="172" fontId="10" fillId="33" borderId="0" xfId="66" applyNumberFormat="1" applyFont="1" applyFill="1" applyBorder="1" applyAlignment="1" applyProtection="1">
      <alignment horizontal="right"/>
      <protection locked="0"/>
    </xf>
    <xf numFmtId="172" fontId="10" fillId="33" borderId="0" xfId="66" applyNumberFormat="1" applyFont="1" applyFill="1" applyBorder="1" applyAlignment="1" applyProtection="1" quotePrefix="1">
      <alignment horizontal="right"/>
      <protection/>
    </xf>
    <xf numFmtId="172" fontId="10" fillId="33" borderId="0" xfId="66" applyNumberFormat="1" applyFont="1" applyFill="1" applyBorder="1" applyAlignment="1" applyProtection="1">
      <alignment horizontal="right"/>
      <protection/>
    </xf>
    <xf numFmtId="172" fontId="9" fillId="33" borderId="0" xfId="66" applyNumberFormat="1" applyFont="1" applyFill="1" applyBorder="1" applyAlignment="1" applyProtection="1">
      <alignment horizontal="right"/>
      <protection locked="0"/>
    </xf>
    <xf numFmtId="172" fontId="52" fillId="33" borderId="0" xfId="66" applyNumberFormat="1" applyFont="1" applyFill="1" applyBorder="1" applyAlignment="1" applyProtection="1">
      <alignment horizontal="right"/>
      <protection/>
    </xf>
    <xf numFmtId="172" fontId="52" fillId="33" borderId="0" xfId="66" applyNumberFormat="1" applyFont="1" applyFill="1" applyBorder="1" applyAlignment="1" applyProtection="1">
      <alignment horizontal="right"/>
      <protection locked="0"/>
    </xf>
    <xf numFmtId="172" fontId="8" fillId="33" borderId="0" xfId="66" applyNumberFormat="1" applyFont="1" applyFill="1" applyBorder="1" applyAlignment="1" applyProtection="1">
      <alignment/>
      <protection locked="0"/>
    </xf>
    <xf numFmtId="172" fontId="57" fillId="33" borderId="0" xfId="66" applyNumberFormat="1" applyFont="1" applyFill="1" applyBorder="1" applyAlignment="1" applyProtection="1">
      <alignment horizontal="right"/>
      <protection/>
    </xf>
    <xf numFmtId="172" fontId="7" fillId="33" borderId="0" xfId="66" applyNumberFormat="1" applyFont="1" applyFill="1" applyBorder="1" applyAlignment="1" applyProtection="1">
      <alignment horizontal="right"/>
      <protection locked="0"/>
    </xf>
    <xf numFmtId="171" fontId="58" fillId="33" borderId="0" xfId="42" applyNumberFormat="1" applyFont="1" applyFill="1" applyBorder="1" applyAlignment="1" applyProtection="1">
      <alignment horizontal="right"/>
      <protection/>
    </xf>
    <xf numFmtId="171" fontId="58" fillId="33" borderId="0" xfId="0" applyFont="1" applyFill="1" applyAlignment="1">
      <alignment/>
    </xf>
    <xf numFmtId="171" fontId="59" fillId="33" borderId="0" xfId="0" applyFont="1" applyFill="1" applyBorder="1" applyAlignment="1">
      <alignment/>
    </xf>
    <xf numFmtId="171" fontId="59" fillId="33" borderId="0" xfId="0" applyFont="1" applyFill="1" applyAlignment="1">
      <alignment/>
    </xf>
    <xf numFmtId="0" fontId="12" fillId="33" borderId="0" xfId="63" applyFont="1" applyFill="1" applyBorder="1" applyAlignment="1" quotePrefix="1">
      <alignment horizontal="left" indent="1"/>
      <protection/>
    </xf>
    <xf numFmtId="0" fontId="12" fillId="33" borderId="0" xfId="63" applyFont="1" applyFill="1" applyBorder="1" applyAlignment="1">
      <alignment horizontal="left" indent="2"/>
      <protection/>
    </xf>
    <xf numFmtId="0" fontId="8" fillId="33" borderId="0" xfId="63" applyFont="1" applyFill="1" applyBorder="1" applyAlignment="1">
      <alignment horizontal="left" indent="3"/>
      <protection/>
    </xf>
    <xf numFmtId="0" fontId="8" fillId="33" borderId="0" xfId="63" applyFont="1" applyFill="1" applyBorder="1" applyAlignment="1">
      <alignment horizontal="left" indent="6"/>
      <protection/>
    </xf>
    <xf numFmtId="171" fontId="58" fillId="33" borderId="0" xfId="0" applyFont="1" applyFill="1" applyBorder="1" applyAlignment="1">
      <alignment/>
    </xf>
    <xf numFmtId="171" fontId="12" fillId="33" borderId="0" xfId="42" applyNumberFormat="1" applyFont="1" applyFill="1" applyBorder="1" applyAlignment="1" applyProtection="1">
      <alignment/>
      <protection locked="0"/>
    </xf>
    <xf numFmtId="0" fontId="8" fillId="33" borderId="0" xfId="63" applyFont="1" applyFill="1" applyBorder="1" applyAlignment="1">
      <alignment horizontal="left" indent="4"/>
      <protection/>
    </xf>
    <xf numFmtId="173" fontId="42" fillId="34" borderId="0" xfId="42" applyNumberFormat="1" applyFont="1" applyFill="1" applyBorder="1" applyAlignment="1">
      <alignment/>
    </xf>
    <xf numFmtId="172" fontId="42" fillId="34" borderId="0" xfId="66" applyNumberFormat="1" applyFont="1" applyFill="1" applyBorder="1" applyAlignment="1" applyProtection="1">
      <alignment/>
      <protection locked="0"/>
    </xf>
    <xf numFmtId="171" fontId="60" fillId="33" borderId="0" xfId="0" applyFont="1" applyFill="1" applyBorder="1" applyAlignment="1">
      <alignment/>
    </xf>
    <xf numFmtId="171" fontId="60" fillId="33" borderId="0" xfId="42" applyNumberFormat="1" applyFont="1" applyFill="1" applyBorder="1" applyAlignment="1" applyProtection="1">
      <alignment horizontal="right"/>
      <protection/>
    </xf>
    <xf numFmtId="171" fontId="60" fillId="33" borderId="0" xfId="0" applyFont="1" applyFill="1" applyAlignment="1">
      <alignment/>
    </xf>
    <xf numFmtId="0" fontId="12" fillId="33" borderId="8" xfId="63" applyFont="1" applyFill="1" applyBorder="1" applyAlignment="1" quotePrefix="1">
      <alignment horizontal="left"/>
      <protection/>
    </xf>
    <xf numFmtId="172" fontId="12" fillId="33" borderId="8" xfId="66" applyNumberFormat="1" applyFont="1" applyFill="1" applyBorder="1" applyAlignment="1" applyProtection="1">
      <alignment horizontal="right"/>
      <protection/>
    </xf>
    <xf numFmtId="0" fontId="12" fillId="0" borderId="0" xfId="63" applyFont="1" applyFill="1" applyBorder="1" applyAlignment="1" quotePrefix="1">
      <alignment horizontal="left"/>
      <protection/>
    </xf>
    <xf numFmtId="0" fontId="61" fillId="33" borderId="0" xfId="63" applyFont="1" applyFill="1" applyBorder="1" applyAlignment="1">
      <alignment horizontal="left" indent="3"/>
      <protection/>
    </xf>
    <xf numFmtId="0" fontId="53" fillId="33" borderId="0" xfId="63" applyFont="1" applyFill="1" applyBorder="1" applyAlignment="1" quotePrefix="1">
      <alignment horizontal="left" indent="4"/>
      <protection/>
    </xf>
    <xf numFmtId="0" fontId="53" fillId="33" borderId="0" xfId="63" applyFont="1" applyFill="1" applyBorder="1" applyAlignment="1">
      <alignment horizontal="left" indent="4"/>
      <protection/>
    </xf>
    <xf numFmtId="0" fontId="52" fillId="33" borderId="0" xfId="63" applyFont="1" applyFill="1" applyBorder="1" applyAlignment="1" quotePrefix="1">
      <alignment horizontal="left" indent="1"/>
      <protection/>
    </xf>
    <xf numFmtId="0" fontId="12" fillId="33" borderId="0" xfId="63" applyFont="1" applyFill="1" applyBorder="1" applyAlignment="1">
      <alignment horizontal="right" vertical="center"/>
      <protection/>
    </xf>
    <xf numFmtId="49" fontId="12" fillId="33" borderId="0" xfId="63" applyNumberFormat="1" applyFont="1" applyFill="1" applyBorder="1" applyAlignment="1" quotePrefix="1">
      <alignment horizontal="center" vertical="center"/>
      <protection/>
    </xf>
    <xf numFmtId="49" fontId="12" fillId="33" borderId="0" xfId="0" applyNumberFormat="1" applyFont="1" applyFill="1" applyBorder="1" applyAlignment="1" quotePrefix="1">
      <alignment horizontal="center" vertical="top" wrapText="1"/>
    </xf>
    <xf numFmtId="171" fontId="62" fillId="33" borderId="0" xfId="0" applyFont="1" applyFill="1" applyBorder="1" applyAlignment="1">
      <alignment/>
    </xf>
    <xf numFmtId="0" fontId="62" fillId="33" borderId="0" xfId="63" applyFont="1" applyFill="1" applyBorder="1" applyAlignment="1" quotePrefix="1">
      <alignment horizontal="left"/>
      <protection/>
    </xf>
    <xf numFmtId="171" fontId="62" fillId="33" borderId="0" xfId="42" applyNumberFormat="1" applyFont="1" applyFill="1" applyBorder="1" applyAlignment="1" applyProtection="1">
      <alignment horizontal="right"/>
      <protection/>
    </xf>
    <xf numFmtId="171" fontId="62" fillId="33" borderId="0" xfId="0" applyFont="1" applyFill="1" applyAlignment="1">
      <alignment/>
    </xf>
    <xf numFmtId="171" fontId="58" fillId="33" borderId="0" xfId="1" applyFont="1" applyFill="1" applyBorder="1" applyAlignment="1" quotePrefix="1">
      <alignment horizontal="left" indent="1"/>
    </xf>
    <xf numFmtId="171" fontId="53" fillId="33" borderId="0" xfId="0" applyFont="1" applyFill="1" applyBorder="1" applyAlignment="1">
      <alignment/>
    </xf>
    <xf numFmtId="171" fontId="53" fillId="33" borderId="0" xfId="0" applyFont="1" applyFill="1" applyAlignment="1">
      <alignment/>
    </xf>
    <xf numFmtId="171" fontId="11" fillId="33" borderId="0" xfId="42" applyNumberFormat="1" applyFont="1" applyFill="1" applyBorder="1" applyAlignment="1" applyProtection="1">
      <alignment horizontal="right"/>
      <protection/>
    </xf>
    <xf numFmtId="0" fontId="60" fillId="33" borderId="0" xfId="63" applyFont="1" applyFill="1" applyBorder="1" applyAlignment="1" quotePrefix="1">
      <alignment horizontal="left" wrapText="1" indent="2"/>
      <protection/>
    </xf>
    <xf numFmtId="171" fontId="13" fillId="33" borderId="0" xfId="0" applyNumberFormat="1" applyFont="1" applyFill="1" applyBorder="1" applyAlignment="1" applyProtection="1">
      <alignment horizontal="right"/>
      <protection/>
    </xf>
    <xf numFmtId="0" fontId="8" fillId="33" borderId="0" xfId="63" applyFont="1" applyFill="1" applyBorder="1" applyAlignment="1">
      <alignment horizontal="left" indent="5"/>
      <protection/>
    </xf>
    <xf numFmtId="171" fontId="42" fillId="34" borderId="0" xfId="42" applyNumberFormat="1" applyFont="1" applyFill="1" applyBorder="1" applyAlignment="1" applyProtection="1">
      <alignment/>
      <protection locked="0"/>
    </xf>
    <xf numFmtId="171" fontId="7" fillId="0" borderId="0" xfId="0" applyFont="1" applyFill="1" applyAlignment="1">
      <alignment/>
    </xf>
    <xf numFmtId="171" fontId="51" fillId="0" borderId="0" xfId="0" applyFont="1" applyFill="1" applyAlignment="1">
      <alignment/>
    </xf>
    <xf numFmtId="0" fontId="57" fillId="33" borderId="0" xfId="63" applyFont="1" applyFill="1" applyBorder="1" applyAlignment="1">
      <alignment horizontal="right" vertical="center"/>
      <protection/>
    </xf>
    <xf numFmtId="172" fontId="62" fillId="33" borderId="0" xfId="66" applyNumberFormat="1" applyFont="1" applyFill="1" applyBorder="1" applyAlignment="1" applyProtection="1">
      <alignment horizontal="right"/>
      <protection/>
    </xf>
    <xf numFmtId="172" fontId="62" fillId="33" borderId="0" xfId="66" applyNumberFormat="1" applyFont="1" applyFill="1" applyBorder="1" applyAlignment="1" applyProtection="1">
      <alignment horizontal="right"/>
      <protection locked="0"/>
    </xf>
    <xf numFmtId="172" fontId="58" fillId="33" borderId="0" xfId="66" applyNumberFormat="1" applyFont="1" applyFill="1" applyBorder="1" applyAlignment="1" applyProtection="1">
      <alignment horizontal="right"/>
      <protection/>
    </xf>
    <xf numFmtId="172" fontId="58" fillId="33" borderId="0" xfId="66" applyNumberFormat="1" applyFont="1" applyFill="1" applyBorder="1" applyAlignment="1" applyProtection="1">
      <alignment horizontal="right"/>
      <protection locked="0"/>
    </xf>
    <xf numFmtId="172" fontId="53" fillId="33" borderId="0" xfId="66" applyNumberFormat="1" applyFont="1" applyFill="1" applyBorder="1" applyAlignment="1" applyProtection="1">
      <alignment horizontal="right"/>
      <protection locked="0"/>
    </xf>
    <xf numFmtId="172" fontId="12" fillId="33" borderId="0" xfId="66" applyNumberFormat="1" applyFont="1" applyFill="1" applyBorder="1" applyAlignment="1">
      <alignment horizontal="right"/>
    </xf>
    <xf numFmtId="172" fontId="11" fillId="33" borderId="0" xfId="66" applyNumberFormat="1" applyFont="1" applyFill="1" applyBorder="1" applyAlignment="1" applyProtection="1">
      <alignment horizontal="right"/>
      <protection locked="0"/>
    </xf>
    <xf numFmtId="172" fontId="8" fillId="33" borderId="0" xfId="66" applyNumberFormat="1" applyFont="1" applyFill="1" applyBorder="1" applyAlignment="1" applyProtection="1" quotePrefix="1">
      <alignment horizontal="right"/>
      <protection locked="0"/>
    </xf>
    <xf numFmtId="172" fontId="61" fillId="33" borderId="0" xfId="66" applyNumberFormat="1" applyFont="1" applyFill="1" applyBorder="1" applyAlignment="1" applyProtection="1">
      <alignment horizontal="right"/>
      <protection locked="0"/>
    </xf>
    <xf numFmtId="0" fontId="56" fillId="33" borderId="0" xfId="63" applyFont="1" applyFill="1" applyBorder="1" applyAlignment="1" quotePrefix="1">
      <alignment horizontal="left" wrapText="1" indent="2"/>
      <protection/>
    </xf>
    <xf numFmtId="172" fontId="57" fillId="33" borderId="0" xfId="66" applyNumberFormat="1" applyFont="1" applyFill="1" applyBorder="1" applyAlignment="1" applyProtection="1">
      <alignment horizontal="right"/>
      <protection locked="0"/>
    </xf>
    <xf numFmtId="172" fontId="12" fillId="33" borderId="8" xfId="66" applyNumberFormat="1" applyFont="1" applyFill="1" applyBorder="1" applyAlignment="1" applyProtection="1">
      <alignment horizontal="right"/>
      <protection locked="0"/>
    </xf>
    <xf numFmtId="0" fontId="51" fillId="33" borderId="0" xfId="63" applyFont="1" applyFill="1" applyBorder="1" applyAlignment="1">
      <alignment horizontal="left" indent="2"/>
      <protection/>
    </xf>
    <xf numFmtId="171" fontId="42" fillId="35" borderId="0" xfId="0" applyFont="1" applyFill="1" applyBorder="1" applyAlignment="1">
      <alignment/>
    </xf>
    <xf numFmtId="171" fontId="42" fillId="0" borderId="0" xfId="0" applyFont="1" applyFill="1" applyBorder="1" applyAlignment="1">
      <alignment/>
    </xf>
    <xf numFmtId="171" fontId="8" fillId="0" borderId="0" xfId="42" applyNumberFormat="1" applyFont="1" applyFill="1" applyBorder="1" applyAlignment="1" applyProtection="1">
      <alignment horizontal="right"/>
      <protection/>
    </xf>
    <xf numFmtId="0" fontId="12" fillId="33" borderId="0" xfId="63" applyFont="1" applyFill="1" applyBorder="1" applyAlignment="1">
      <alignment horizontal="center"/>
      <protection/>
    </xf>
    <xf numFmtId="171" fontId="12" fillId="33" borderId="0" xfId="1" applyFont="1" applyFill="1" applyBorder="1" applyAlignment="1" quotePrefix="1">
      <alignment horizontal="left" indent="1"/>
    </xf>
    <xf numFmtId="49" fontId="12" fillId="33" borderId="9" xfId="63" applyNumberFormat="1" applyFont="1" applyFill="1" applyBorder="1" applyAlignment="1" quotePrefix="1">
      <alignment horizontal="center" vertical="center" wrapText="1"/>
      <protection/>
    </xf>
    <xf numFmtId="49" fontId="12" fillId="33" borderId="8" xfId="63" applyNumberFormat="1" applyFont="1" applyFill="1" applyBorder="1" applyAlignment="1" quotePrefix="1">
      <alignment horizontal="center" vertical="center"/>
      <protection/>
    </xf>
    <xf numFmtId="49" fontId="12" fillId="0" borderId="9" xfId="0" applyNumberFormat="1" applyFont="1" applyFill="1" applyBorder="1" applyAlignment="1" quotePrefix="1">
      <alignment horizontal="center" vertical="top" wrapText="1"/>
    </xf>
    <xf numFmtId="49" fontId="12" fillId="0" borderId="8" xfId="0" applyNumberFormat="1" applyFont="1" applyFill="1" applyBorder="1" applyAlignment="1" quotePrefix="1">
      <alignment horizontal="center" vertical="top" wrapText="1"/>
    </xf>
    <xf numFmtId="49" fontId="12" fillId="33" borderId="9" xfId="0" applyNumberFormat="1" applyFont="1" applyFill="1" applyBorder="1" applyAlignment="1" quotePrefix="1">
      <alignment horizontal="center" vertical="top" wrapText="1"/>
    </xf>
    <xf numFmtId="49" fontId="12" fillId="33" borderId="8" xfId="0" applyNumberFormat="1" applyFont="1" applyFill="1" applyBorder="1" applyAlignment="1" quotePrefix="1">
      <alignment horizontal="center" vertical="top" wrapText="1"/>
    </xf>
    <xf numFmtId="171" fontId="18" fillId="33" borderId="0" xfId="0" applyFont="1" applyFill="1" applyAlignment="1" quotePrefix="1">
      <alignment horizontal="left"/>
    </xf>
    <xf numFmtId="171" fontId="18" fillId="33" borderId="0" xfId="0" applyFont="1" applyFill="1" applyAlignment="1">
      <alignment horizontal="justify"/>
    </xf>
  </cellXfs>
  <cellStyles count="58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113"/>
  <sheetViews>
    <sheetView showZeros="0" tabSelected="1" zoomScale="130" zoomScaleNormal="130" zoomScaleSheetLayoutView="75" zoomScalePageLayoutView="0" workbookViewId="0" topLeftCell="A1">
      <pane xSplit="2" ySplit="5" topLeftCell="C15" activePane="bottomRight" state="frozen"/>
      <selection pane="topLeft" activeCell="B113" sqref="B113"/>
      <selection pane="topRight" activeCell="B113" sqref="B113"/>
      <selection pane="bottomLeft" activeCell="B113" sqref="B113"/>
      <selection pane="bottomRight" activeCell="D67" sqref="D67"/>
    </sheetView>
  </sheetViews>
  <sheetFormatPr defaultColWidth="9.59765625" defaultRowHeight="12.75" outlineLevelRow="1"/>
  <cols>
    <col min="1" max="1" width="4.796875" style="1" customWidth="1"/>
    <col min="2" max="2" width="107.3984375" style="2" customWidth="1"/>
    <col min="3" max="6" width="15" style="2" customWidth="1"/>
    <col min="7" max="7" width="9.59765625" style="2" customWidth="1"/>
    <col min="8" max="8" width="20.796875" style="2" bestFit="1" customWidth="1"/>
    <col min="9" max="16384" width="9.59765625" style="2" customWidth="1"/>
  </cols>
  <sheetData>
    <row r="1" spans="2:6" s="1" customFormat="1" ht="12.75" customHeight="1">
      <c r="B1" s="135"/>
      <c r="E1" s="134" t="s">
        <v>93</v>
      </c>
      <c r="F1" s="134"/>
    </row>
    <row r="2" s="1" customFormat="1" ht="18" customHeight="1">
      <c r="B2" s="98" t="s">
        <v>98</v>
      </c>
    </row>
    <row r="3" s="1" customFormat="1" ht="20.25" customHeight="1">
      <c r="B3" s="137" t="s">
        <v>95</v>
      </c>
    </row>
    <row r="4" spans="2:6" s="6" customFormat="1" ht="13.5" customHeight="1">
      <c r="B4" s="139" t="s">
        <v>84</v>
      </c>
      <c r="C4" s="141" t="s">
        <v>90</v>
      </c>
      <c r="D4" s="143" t="s">
        <v>91</v>
      </c>
      <c r="E4" s="143" t="s">
        <v>86</v>
      </c>
      <c r="F4" s="143" t="s">
        <v>89</v>
      </c>
    </row>
    <row r="5" spans="1:6" s="8" customFormat="1" ht="33.75" customHeight="1">
      <c r="A5" s="7"/>
      <c r="B5" s="140"/>
      <c r="C5" s="142"/>
      <c r="D5" s="144"/>
      <c r="E5" s="144"/>
      <c r="F5" s="144" t="s">
        <v>21</v>
      </c>
    </row>
    <row r="6" spans="1:6" s="8" customFormat="1" ht="6.75" customHeight="1">
      <c r="A6" s="7"/>
      <c r="B6" s="104"/>
      <c r="C6" s="105"/>
      <c r="D6" s="105"/>
      <c r="E6" s="105"/>
      <c r="F6" s="105"/>
    </row>
    <row r="7" spans="1:6" s="109" customFormat="1" ht="12.75" customHeight="1">
      <c r="A7" s="106"/>
      <c r="B7" s="107" t="s">
        <v>23</v>
      </c>
      <c r="C7" s="108">
        <f>C8+C31+C46</f>
        <v>59658.7099</v>
      </c>
      <c r="D7" s="108">
        <f>D8+D31+D46</f>
        <v>65576.13110344335</v>
      </c>
      <c r="E7" s="108">
        <f>E8+E31+E46</f>
        <v>68567.47988951308</v>
      </c>
      <c r="F7" s="108">
        <f>F8+F31+F46</f>
        <v>70455.50961149999</v>
      </c>
    </row>
    <row r="8" spans="1:6" s="13" customFormat="1" ht="12" customHeight="1">
      <c r="A8" s="11"/>
      <c r="B8" s="84" t="s">
        <v>32</v>
      </c>
      <c r="C8" s="12">
        <f>C10+C18+C25+C26+C15</f>
        <v>46122.6045</v>
      </c>
      <c r="D8" s="12">
        <f>D10+D18+D25+D26+D15</f>
        <v>50843.7097</v>
      </c>
      <c r="E8" s="12">
        <f>E10+E18+E25+E26+E15</f>
        <v>54380.74119999999</v>
      </c>
      <c r="F8" s="12">
        <f>F10+F18+F25+F26+F15</f>
        <v>57651.57869999999</v>
      </c>
    </row>
    <row r="9" spans="1:6" s="13" customFormat="1" ht="12" customHeight="1">
      <c r="A9" s="11"/>
      <c r="B9" s="102" t="s">
        <v>97</v>
      </c>
      <c r="C9" s="43">
        <f>C10+C18+C26</f>
        <v>32728.789599999996</v>
      </c>
      <c r="D9" s="43">
        <f>D10+D18+D26</f>
        <v>35811.6457</v>
      </c>
      <c r="E9" s="43">
        <f>E10+E18+E26</f>
        <v>38136.12069999999</v>
      </c>
      <c r="F9" s="43">
        <f>F10+F18+F26</f>
        <v>40285.06549999999</v>
      </c>
    </row>
    <row r="10" spans="1:6" s="83" customFormat="1" ht="14.25" customHeight="1">
      <c r="A10" s="82"/>
      <c r="B10" s="110" t="s">
        <v>83</v>
      </c>
      <c r="C10" s="80">
        <f>C11+C14</f>
        <v>9051.7028</v>
      </c>
      <c r="D10" s="80">
        <f>D11+D14</f>
        <v>10396.5185</v>
      </c>
      <c r="E10" s="80">
        <f>E11+E14</f>
        <v>11281.7791</v>
      </c>
      <c r="F10" s="80">
        <f>F11+F14</f>
        <v>12109.928100000001</v>
      </c>
    </row>
    <row r="11" spans="2:6" ht="12" customHeight="1">
      <c r="B11" s="57" t="s">
        <v>35</v>
      </c>
      <c r="C11" s="15">
        <f>SUM(C12:C13)</f>
        <v>4020</v>
      </c>
      <c r="D11" s="15">
        <f>SUM(D12:D13)</f>
        <v>4592.21</v>
      </c>
      <c r="E11" s="15">
        <f>SUM(E12:E13)</f>
        <v>4935.06</v>
      </c>
      <c r="F11" s="15">
        <f>SUM(F12:F13)</f>
        <v>5270.85</v>
      </c>
    </row>
    <row r="12" spans="2:6" ht="12" customHeight="1">
      <c r="B12" s="86" t="s">
        <v>36</v>
      </c>
      <c r="C12" s="15">
        <v>3776.45</v>
      </c>
      <c r="D12" s="15">
        <v>4307.82</v>
      </c>
      <c r="E12" s="15">
        <v>4630.59</v>
      </c>
      <c r="F12" s="15">
        <v>4940.43</v>
      </c>
    </row>
    <row r="13" spans="2:6" ht="12" customHeight="1">
      <c r="B13" s="86" t="s">
        <v>37</v>
      </c>
      <c r="C13" s="15">
        <v>243.55</v>
      </c>
      <c r="D13" s="15">
        <v>284.39</v>
      </c>
      <c r="E13" s="15">
        <v>304.47</v>
      </c>
      <c r="F13" s="15">
        <v>330.42</v>
      </c>
    </row>
    <row r="14" spans="2:6" ht="12" customHeight="1">
      <c r="B14" s="57" t="s">
        <v>45</v>
      </c>
      <c r="C14" s="15">
        <v>5031.7028</v>
      </c>
      <c r="D14" s="15">
        <v>5804.3085</v>
      </c>
      <c r="E14" s="15">
        <v>6346.719099999999</v>
      </c>
      <c r="F14" s="15">
        <v>6839.0781</v>
      </c>
    </row>
    <row r="15" spans="1:6" s="81" customFormat="1" ht="12" customHeight="1">
      <c r="A15" s="88"/>
      <c r="B15" s="110" t="s">
        <v>33</v>
      </c>
      <c r="C15" s="80">
        <f>SUM(C16:C17)</f>
        <v>13393.814900000001</v>
      </c>
      <c r="D15" s="80">
        <f>SUM(D16:D17)</f>
        <v>15032.064</v>
      </c>
      <c r="E15" s="80">
        <f>SUM(E16:E17)</f>
        <v>16244.620499999999</v>
      </c>
      <c r="F15" s="80">
        <f>SUM(F16:F17)</f>
        <v>17366.5132</v>
      </c>
    </row>
    <row r="16" spans="2:6" ht="12" customHeight="1">
      <c r="B16" s="57" t="s">
        <v>34</v>
      </c>
      <c r="C16" s="15">
        <v>9634.6223</v>
      </c>
      <c r="D16" s="15">
        <v>10822.063</v>
      </c>
      <c r="E16" s="15">
        <v>11675.1374</v>
      </c>
      <c r="F16" s="15">
        <v>12462.645700000001</v>
      </c>
    </row>
    <row r="17" spans="2:6" ht="12" customHeight="1">
      <c r="B17" s="57" t="s">
        <v>38</v>
      </c>
      <c r="C17" s="15">
        <v>3759.1926000000003</v>
      </c>
      <c r="D17" s="15">
        <v>4210.001</v>
      </c>
      <c r="E17" s="15">
        <v>4569.4830999999995</v>
      </c>
      <c r="F17" s="15">
        <v>4903.8675</v>
      </c>
    </row>
    <row r="18" spans="1:6" s="81" customFormat="1" ht="12" customHeight="1">
      <c r="A18" s="88"/>
      <c r="B18" s="110" t="s">
        <v>82</v>
      </c>
      <c r="C18" s="80">
        <f>SUM(C19:C24)-C19</f>
        <v>22275.1</v>
      </c>
      <c r="D18" s="80">
        <f>SUM(D19:D24)-D19</f>
        <v>23794.57</v>
      </c>
      <c r="E18" s="80">
        <f>SUM(E19:E24)-E19</f>
        <v>25169.729999999996</v>
      </c>
      <c r="F18" s="80">
        <f>SUM(F19:F24)-F19</f>
        <v>26425.799999999996</v>
      </c>
    </row>
    <row r="19" spans="2:6" ht="12" customHeight="1">
      <c r="B19" s="57" t="s">
        <v>39</v>
      </c>
      <c r="C19" s="15">
        <f>SUM(C20:C21)</f>
        <v>16020</v>
      </c>
      <c r="D19" s="15">
        <f>SUM(D20:D21)</f>
        <v>17475</v>
      </c>
      <c r="E19" s="15">
        <f>SUM(E20:E21)</f>
        <v>18655</v>
      </c>
      <c r="F19" s="15">
        <f>SUM(F20:F21)</f>
        <v>19730</v>
      </c>
    </row>
    <row r="20" spans="1:6" s="112" customFormat="1" ht="12" customHeight="1" hidden="1" outlineLevel="1">
      <c r="A20" s="111"/>
      <c r="B20" s="100" t="s">
        <v>19</v>
      </c>
      <c r="C20" s="16">
        <v>9100</v>
      </c>
      <c r="D20" s="16">
        <v>9900</v>
      </c>
      <c r="E20" s="16">
        <v>10845</v>
      </c>
      <c r="F20" s="16">
        <v>11550</v>
      </c>
    </row>
    <row r="21" spans="1:6" s="112" customFormat="1" ht="12" customHeight="1" hidden="1" outlineLevel="1">
      <c r="A21" s="111"/>
      <c r="B21" s="100" t="s">
        <v>20</v>
      </c>
      <c r="C21" s="16">
        <v>6920</v>
      </c>
      <c r="D21" s="16">
        <v>7575</v>
      </c>
      <c r="E21" s="16">
        <v>7810</v>
      </c>
      <c r="F21" s="16">
        <v>8180</v>
      </c>
    </row>
    <row r="22" spans="2:6" ht="12" customHeight="1" collapsed="1">
      <c r="B22" s="57" t="s">
        <v>40</v>
      </c>
      <c r="C22" s="15">
        <v>5820</v>
      </c>
      <c r="D22" s="15">
        <v>5800</v>
      </c>
      <c r="E22" s="15">
        <v>5980</v>
      </c>
      <c r="F22" s="15">
        <v>6145</v>
      </c>
    </row>
    <row r="23" spans="2:6" ht="12" customHeight="1">
      <c r="B23" s="57" t="s">
        <v>41</v>
      </c>
      <c r="C23" s="15">
        <v>55.1</v>
      </c>
      <c r="D23" s="15">
        <v>59.57</v>
      </c>
      <c r="E23" s="15">
        <v>64.03</v>
      </c>
      <c r="F23" s="15">
        <v>68.45</v>
      </c>
    </row>
    <row r="24" spans="2:6" ht="12" customHeight="1">
      <c r="B24" s="57" t="s">
        <v>42</v>
      </c>
      <c r="C24" s="15">
        <v>380</v>
      </c>
      <c r="D24" s="15">
        <v>460</v>
      </c>
      <c r="E24" s="15">
        <v>470.7</v>
      </c>
      <c r="F24" s="15">
        <v>482.35</v>
      </c>
    </row>
    <row r="25" spans="1:6" s="81" customFormat="1" ht="15" customHeight="1" hidden="1" outlineLevel="1">
      <c r="A25" s="88"/>
      <c r="B25" s="110" t="s">
        <v>43</v>
      </c>
      <c r="C25" s="80">
        <v>0</v>
      </c>
      <c r="D25" s="80">
        <v>0</v>
      </c>
      <c r="E25" s="80">
        <v>0</v>
      </c>
      <c r="F25" s="80">
        <v>0</v>
      </c>
    </row>
    <row r="26" spans="1:6" s="81" customFormat="1" ht="12" customHeight="1" collapsed="1">
      <c r="A26" s="88"/>
      <c r="B26" s="110" t="s">
        <v>44</v>
      </c>
      <c r="C26" s="80">
        <f>SUM(C27:C29)</f>
        <v>1401.9868</v>
      </c>
      <c r="D26" s="80">
        <f>SUM(D27:D29)</f>
        <v>1620.5571999999997</v>
      </c>
      <c r="E26" s="80">
        <f>SUM(E27:E29)</f>
        <v>1684.6116</v>
      </c>
      <c r="F26" s="80">
        <f>SUM(F27:F29)</f>
        <v>1749.3374</v>
      </c>
    </row>
    <row r="27" spans="2:6" ht="12" customHeight="1">
      <c r="B27" s="17" t="s">
        <v>8</v>
      </c>
      <c r="C27" s="15">
        <v>1251.9368</v>
      </c>
      <c r="D27" s="15">
        <v>1456.1571999999999</v>
      </c>
      <c r="E27" s="15">
        <v>1507.9216000000001</v>
      </c>
      <c r="F27" s="15">
        <v>1560.4674</v>
      </c>
    </row>
    <row r="28" spans="2:6" ht="12" customHeight="1">
      <c r="B28" s="17" t="s">
        <v>9</v>
      </c>
      <c r="C28" s="15">
        <v>150</v>
      </c>
      <c r="D28" s="15">
        <v>164.35</v>
      </c>
      <c r="E28" s="15">
        <v>176.64</v>
      </c>
      <c r="F28" s="15">
        <v>188.82</v>
      </c>
    </row>
    <row r="29" spans="2:6" ht="12" customHeight="1">
      <c r="B29" s="17" t="s">
        <v>10</v>
      </c>
      <c r="C29" s="15">
        <v>0.05</v>
      </c>
      <c r="D29" s="136">
        <f>0.05</f>
        <v>0.05</v>
      </c>
      <c r="E29" s="136">
        <f>0.05</f>
        <v>0.05</v>
      </c>
      <c r="F29" s="15">
        <v>0.05</v>
      </c>
    </row>
    <row r="30" spans="2:6" ht="1.5" customHeight="1">
      <c r="B30" s="19"/>
      <c r="C30" s="15"/>
      <c r="D30" s="15"/>
      <c r="E30" s="15"/>
      <c r="F30" s="15"/>
    </row>
    <row r="31" spans="1:6" s="13" customFormat="1" ht="12" customHeight="1">
      <c r="A31" s="11"/>
      <c r="B31" s="84" t="s">
        <v>81</v>
      </c>
      <c r="C31" s="12">
        <f>C32+C33</f>
        <v>7343.344599999999</v>
      </c>
      <c r="D31" s="12">
        <f>D32+D33</f>
        <v>8050.113399999999</v>
      </c>
      <c r="E31" s="12">
        <f>E32+E33</f>
        <v>8162.767600000001</v>
      </c>
      <c r="F31" s="12">
        <f>F32+F33</f>
        <v>8175.0539</v>
      </c>
    </row>
    <row r="32" spans="1:6" s="81" customFormat="1" ht="12" customHeight="1" hidden="1" outlineLevel="1">
      <c r="A32" s="88"/>
      <c r="B32" s="110" t="s">
        <v>18</v>
      </c>
      <c r="C32" s="80">
        <v>0</v>
      </c>
      <c r="D32" s="80">
        <v>0</v>
      </c>
      <c r="E32" s="80">
        <v>0</v>
      </c>
      <c r="F32" s="80">
        <v>0</v>
      </c>
    </row>
    <row r="33" spans="1:6" s="81" customFormat="1" ht="12" customHeight="1" collapsed="1">
      <c r="A33" s="88"/>
      <c r="B33" s="110" t="s">
        <v>26</v>
      </c>
      <c r="C33" s="80">
        <f>C34+C35+C41+C42+C43+C44</f>
        <v>7343.344599999999</v>
      </c>
      <c r="D33" s="80">
        <f>D34+D35+D41+D42+D43+D44</f>
        <v>8050.113399999999</v>
      </c>
      <c r="E33" s="80">
        <f>E34+E35+E41+E42+E43+E44</f>
        <v>8162.767600000001</v>
      </c>
      <c r="F33" s="80">
        <f>F34+F35+F41+F42+F43+F44</f>
        <v>8175.0539</v>
      </c>
    </row>
    <row r="34" spans="2:6" ht="12" customHeight="1">
      <c r="B34" s="57" t="s">
        <v>46</v>
      </c>
      <c r="C34" s="15">
        <v>2505.3251</v>
      </c>
      <c r="D34" s="15">
        <v>2647.0175999999997</v>
      </c>
      <c r="E34" s="15">
        <v>2695.4315</v>
      </c>
      <c r="F34" s="15">
        <v>2738.1933</v>
      </c>
    </row>
    <row r="35" spans="2:6" ht="12" customHeight="1" collapsed="1">
      <c r="B35" s="57" t="s">
        <v>47</v>
      </c>
      <c r="C35" s="20">
        <f>SUM(C36:C40)</f>
        <v>1214.2060999999999</v>
      </c>
      <c r="D35" s="20">
        <f>SUM(D36:D40)</f>
        <v>1079.9026</v>
      </c>
      <c r="E35" s="20">
        <f>SUM(E36:E40)</f>
        <v>1101.6123000000002</v>
      </c>
      <c r="F35" s="20">
        <f>SUM(F36:F40)</f>
        <v>1124.3704</v>
      </c>
    </row>
    <row r="36" spans="1:6" s="112" customFormat="1" ht="12" customHeight="1" hidden="1" outlineLevel="1">
      <c r="A36" s="111"/>
      <c r="B36" s="101" t="s">
        <v>7</v>
      </c>
      <c r="C36" s="16">
        <v>44.2271</v>
      </c>
      <c r="D36" s="16">
        <v>46.339800000000004</v>
      </c>
      <c r="E36" s="16">
        <v>46.3542</v>
      </c>
      <c r="F36" s="16">
        <v>46.3692</v>
      </c>
    </row>
    <row r="37" spans="1:6" s="112" customFormat="1" ht="12" customHeight="1" hidden="1" outlineLevel="1">
      <c r="A37" s="111"/>
      <c r="B37" s="101" t="s">
        <v>3</v>
      </c>
      <c r="C37" s="16">
        <v>654.0209</v>
      </c>
      <c r="D37" s="16">
        <v>667.0247999999999</v>
      </c>
      <c r="E37" s="16">
        <v>673.3720000000001</v>
      </c>
      <c r="F37" s="16">
        <v>675.9382</v>
      </c>
    </row>
    <row r="38" spans="1:6" s="112" customFormat="1" ht="12" customHeight="1" hidden="1" outlineLevel="1">
      <c r="A38" s="111"/>
      <c r="B38" s="101" t="s">
        <v>6</v>
      </c>
      <c r="C38" s="16">
        <v>302.07140000000004</v>
      </c>
      <c r="D38" s="16">
        <v>305.25419999999997</v>
      </c>
      <c r="E38" s="16">
        <v>313.2084</v>
      </c>
      <c r="F38" s="16">
        <v>321.5251</v>
      </c>
    </row>
    <row r="39" spans="1:6" s="112" customFormat="1" ht="12" customHeight="1" hidden="1" outlineLevel="1">
      <c r="A39" s="111"/>
      <c r="B39" s="101" t="s">
        <v>4</v>
      </c>
      <c r="C39" s="16">
        <v>267.46340000000004</v>
      </c>
      <c r="D39" s="16">
        <v>47.6335</v>
      </c>
      <c r="E39" s="16">
        <v>55.7451</v>
      </c>
      <c r="F39" s="16">
        <v>68.8615</v>
      </c>
    </row>
    <row r="40" spans="1:6" s="112" customFormat="1" ht="12" customHeight="1" hidden="1" outlineLevel="1">
      <c r="A40" s="111"/>
      <c r="B40" s="101" t="s">
        <v>5</v>
      </c>
      <c r="C40" s="16">
        <v>-53.5767</v>
      </c>
      <c r="D40" s="16">
        <v>13.6503</v>
      </c>
      <c r="E40" s="16">
        <v>12.9326</v>
      </c>
      <c r="F40" s="16">
        <v>11.6764</v>
      </c>
    </row>
    <row r="41" spans="2:6" ht="12" customHeight="1" collapsed="1">
      <c r="B41" s="33" t="s">
        <v>48</v>
      </c>
      <c r="C41" s="15">
        <v>376.27840000000003</v>
      </c>
      <c r="D41" s="15">
        <v>438.2468</v>
      </c>
      <c r="E41" s="15">
        <v>449.0372</v>
      </c>
      <c r="F41" s="15">
        <v>456.3989</v>
      </c>
    </row>
    <row r="42" spans="2:6" ht="12" customHeight="1">
      <c r="B42" s="33" t="s">
        <v>49</v>
      </c>
      <c r="C42" s="15">
        <v>2162.6491</v>
      </c>
      <c r="D42" s="15">
        <v>2395.122</v>
      </c>
      <c r="E42" s="15">
        <v>2349.7908</v>
      </c>
      <c r="F42" s="15">
        <v>2282.8311</v>
      </c>
    </row>
    <row r="43" spans="2:6" ht="12" customHeight="1">
      <c r="B43" s="57" t="s">
        <v>50</v>
      </c>
      <c r="C43" s="15">
        <v>126.3231</v>
      </c>
      <c r="D43" s="15">
        <v>147.62429999999998</v>
      </c>
      <c r="E43" s="15">
        <v>154.4592</v>
      </c>
      <c r="F43" s="15">
        <v>155.48</v>
      </c>
    </row>
    <row r="44" spans="2:6" ht="12" customHeight="1">
      <c r="B44" s="57" t="s">
        <v>51</v>
      </c>
      <c r="C44" s="15">
        <v>958.5628</v>
      </c>
      <c r="D44" s="15">
        <v>1342.2000999999998</v>
      </c>
      <c r="E44" s="15">
        <v>1412.4365999999998</v>
      </c>
      <c r="F44" s="15">
        <v>1417.7802000000001</v>
      </c>
    </row>
    <row r="45" spans="2:6" ht="1.5" customHeight="1" collapsed="1">
      <c r="B45" s="19"/>
      <c r="C45" s="15"/>
      <c r="D45" s="15"/>
      <c r="E45" s="15"/>
      <c r="F45" s="15"/>
    </row>
    <row r="46" spans="1:6" s="13" customFormat="1" ht="12" customHeight="1">
      <c r="A46" s="11"/>
      <c r="B46" s="84" t="s">
        <v>80</v>
      </c>
      <c r="C46" s="12">
        <f>C47+C49</f>
        <v>6192.760800000001</v>
      </c>
      <c r="D46" s="12">
        <f>D47+D49</f>
        <v>6682.308003443348</v>
      </c>
      <c r="E46" s="12">
        <f>E47+E49</f>
        <v>6023.971089513089</v>
      </c>
      <c r="F46" s="12">
        <f>F47+F49</f>
        <v>4628.8770115</v>
      </c>
    </row>
    <row r="47" spans="2:6" ht="12" customHeight="1">
      <c r="B47" s="33" t="s">
        <v>52</v>
      </c>
      <c r="C47" s="15">
        <v>19.3819</v>
      </c>
      <c r="D47" s="15">
        <v>23.799599999999998</v>
      </c>
      <c r="E47" s="15">
        <v>24.0059</v>
      </c>
      <c r="F47" s="15">
        <v>24.013800000000003</v>
      </c>
    </row>
    <row r="48" spans="1:6" s="23" customFormat="1" ht="12" customHeight="1" hidden="1" outlineLevel="1">
      <c r="A48" s="21"/>
      <c r="B48" s="22" t="s">
        <v>27</v>
      </c>
      <c r="C48" s="16">
        <v>3.5172</v>
      </c>
      <c r="D48" s="16">
        <v>4.9801</v>
      </c>
      <c r="E48" s="16">
        <v>5.037</v>
      </c>
      <c r="F48" s="16">
        <v>5.0391</v>
      </c>
    </row>
    <row r="49" spans="2:6" s="1" customFormat="1" ht="12" customHeight="1" collapsed="1">
      <c r="B49" s="33" t="s">
        <v>53</v>
      </c>
      <c r="C49" s="15">
        <v>6173.378900000001</v>
      </c>
      <c r="D49" s="15">
        <v>6658.508403443348</v>
      </c>
      <c r="E49" s="15">
        <v>5999.965189513089</v>
      </c>
      <c r="F49" s="15">
        <v>4604.8632115</v>
      </c>
    </row>
    <row r="50" spans="2:6" ht="12" customHeight="1" hidden="1" outlineLevel="1">
      <c r="B50" s="22" t="s">
        <v>28</v>
      </c>
      <c r="C50" s="16">
        <v>4002.8885999999998</v>
      </c>
      <c r="D50" s="16">
        <v>4803.335373991957</v>
      </c>
      <c r="E50" s="16">
        <v>4532.252943111491</v>
      </c>
      <c r="F50" s="16">
        <v>3576.8034172751645</v>
      </c>
    </row>
    <row r="51" spans="1:6" s="23" customFormat="1" ht="12" customHeight="1" collapsed="1">
      <c r="A51" s="21"/>
      <c r="B51" s="24"/>
      <c r="C51" s="25"/>
      <c r="D51" s="25"/>
      <c r="E51" s="25"/>
      <c r="F51" s="25"/>
    </row>
    <row r="52" spans="1:6" s="109" customFormat="1" ht="12.75" customHeight="1">
      <c r="A52" s="106"/>
      <c r="B52" s="107" t="s">
        <v>87</v>
      </c>
      <c r="C52" s="108">
        <f>C54+C94-C92</f>
        <v>65887.10467300001</v>
      </c>
      <c r="D52" s="108">
        <f>D54+D94-D92</f>
        <v>77125.409321</v>
      </c>
      <c r="E52" s="108">
        <f>E54+E94-E92</f>
        <v>80390.92821000001</v>
      </c>
      <c r="F52" s="108">
        <f>F54+F94-F92</f>
        <v>82365.74450400002</v>
      </c>
    </row>
    <row r="53" spans="1:6" s="28" customFormat="1" ht="14.25" customHeight="1" hidden="1" outlineLevel="1">
      <c r="A53" s="26"/>
      <c r="B53" s="27"/>
      <c r="C53" s="113">
        <v>65887.10467300001</v>
      </c>
      <c r="D53" s="113">
        <v>76245.007821</v>
      </c>
      <c r="E53" s="113">
        <v>80390.92821</v>
      </c>
      <c r="F53" s="113">
        <v>82365.74450400002</v>
      </c>
    </row>
    <row r="54" spans="1:6" s="13" customFormat="1" ht="12" customHeight="1" collapsed="1">
      <c r="A54" s="11"/>
      <c r="B54" s="84" t="s">
        <v>54</v>
      </c>
      <c r="C54" s="12">
        <f>C55+C88</f>
        <v>64047.186173</v>
      </c>
      <c r="D54" s="12">
        <f>D55+D88</f>
        <v>74948.325621</v>
      </c>
      <c r="E54" s="12">
        <f>E55+E88</f>
        <v>78232.76681000002</v>
      </c>
      <c r="F54" s="12">
        <f>F55+F88</f>
        <v>80080.28300400001</v>
      </c>
    </row>
    <row r="55" spans="1:6" s="81" customFormat="1" ht="12.75" customHeight="1">
      <c r="A55" s="88"/>
      <c r="B55" s="110" t="s">
        <v>55</v>
      </c>
      <c r="C55" s="80">
        <f>C57+C76+C77+C79+C75</f>
        <v>63382.850373</v>
      </c>
      <c r="D55" s="80">
        <f>D57+D76+D77+D79+D75</f>
        <v>74079.167321</v>
      </c>
      <c r="E55" s="80">
        <f>E57+E76+E77+E79+E75</f>
        <v>76477.01531000002</v>
      </c>
      <c r="F55" s="80">
        <f>F57+F76+F77+F79+F75</f>
        <v>77442.34670400001</v>
      </c>
    </row>
    <row r="56" spans="1:6" s="13" customFormat="1" ht="12" customHeight="1">
      <c r="A56" s="11"/>
      <c r="B56" s="85" t="s">
        <v>56</v>
      </c>
      <c r="C56" s="12">
        <f>C57+C88</f>
        <v>55369.14607</v>
      </c>
      <c r="D56" s="12">
        <f>D57+D88</f>
        <v>63109.7459</v>
      </c>
      <c r="E56" s="12">
        <f>E57+E88</f>
        <v>65489.496900000006</v>
      </c>
      <c r="F56" s="12">
        <f>F57+F88</f>
        <v>68302.3692</v>
      </c>
    </row>
    <row r="57" spans="1:6" s="32" customFormat="1" ht="12" customHeight="1" hidden="1" outlineLevel="1">
      <c r="A57" s="29"/>
      <c r="B57" s="30" t="s">
        <v>14</v>
      </c>
      <c r="C57" s="31">
        <f>C58+C65+C66+C67+C70</f>
        <v>54704.81027</v>
      </c>
      <c r="D57" s="31">
        <f>D58+D65+D66+D67+D70</f>
        <v>62240.5876</v>
      </c>
      <c r="E57" s="31">
        <f>E58+E65+E66+E67+E70</f>
        <v>63733.74540000001</v>
      </c>
      <c r="F57" s="31">
        <f>F58+F65+F66+F67+F70</f>
        <v>65664.4329</v>
      </c>
    </row>
    <row r="58" spans="2:6" ht="12" customHeight="1" collapsed="1">
      <c r="B58" s="86" t="s">
        <v>57</v>
      </c>
      <c r="C58" s="15">
        <f>SUM(C59:C61)</f>
        <v>13323.12047</v>
      </c>
      <c r="D58" s="15">
        <f>SUM(D59:D61)</f>
        <v>15224.367500000002</v>
      </c>
      <c r="E58" s="15">
        <f>SUM(E59:E61)</f>
        <v>15559.558400000002</v>
      </c>
      <c r="F58" s="15">
        <f>SUM(F59:F61)</f>
        <v>15776.731000000003</v>
      </c>
    </row>
    <row r="59" spans="2:6" ht="12" customHeight="1">
      <c r="B59" s="18" t="s">
        <v>58</v>
      </c>
      <c r="C59" s="15">
        <v>9066.0572</v>
      </c>
      <c r="D59" s="15">
        <v>10443.205800000003</v>
      </c>
      <c r="E59" s="15">
        <v>10716.717300000002</v>
      </c>
      <c r="F59" s="15">
        <v>10895.522600000004</v>
      </c>
    </row>
    <row r="60" spans="2:6" ht="12" customHeight="1">
      <c r="B60" s="18" t="s">
        <v>59</v>
      </c>
      <c r="C60" s="15">
        <v>1241.96017</v>
      </c>
      <c r="D60" s="15">
        <v>1304.3206</v>
      </c>
      <c r="E60" s="15">
        <v>1303.4822000000001</v>
      </c>
      <c r="F60" s="15">
        <v>1292.4801000000002</v>
      </c>
    </row>
    <row r="61" spans="2:6" ht="12" customHeight="1">
      <c r="B61" s="18" t="s">
        <v>60</v>
      </c>
      <c r="C61" s="35">
        <f>SUM(C62:C64)</f>
        <v>3015.1031000000003</v>
      </c>
      <c r="D61" s="35">
        <f>SUM(D62:D64)</f>
        <v>3476.8410999999996</v>
      </c>
      <c r="E61" s="35">
        <f>SUM(E62:E64)</f>
        <v>3539.3588999999993</v>
      </c>
      <c r="F61" s="35">
        <f>SUM(F62:F64)</f>
        <v>3588.728299999999</v>
      </c>
    </row>
    <row r="62" spans="1:6" s="112" customFormat="1" ht="12" customHeight="1" hidden="1" outlineLevel="1">
      <c r="A62" s="111"/>
      <c r="B62" s="100" t="s">
        <v>1</v>
      </c>
      <c r="C62" s="16">
        <v>2283.6454000000003</v>
      </c>
      <c r="D62" s="16">
        <v>2642.1690999999996</v>
      </c>
      <c r="E62" s="16">
        <v>2693.0101999999993</v>
      </c>
      <c r="F62" s="16">
        <v>2733.9955999999993</v>
      </c>
    </row>
    <row r="63" spans="1:6" s="112" customFormat="1" ht="12" customHeight="1" hidden="1" outlineLevel="1">
      <c r="A63" s="111"/>
      <c r="B63" s="100" t="s">
        <v>2</v>
      </c>
      <c r="C63" s="16">
        <v>551.1041</v>
      </c>
      <c r="D63" s="16">
        <v>633.2268</v>
      </c>
      <c r="E63" s="16">
        <v>645.6093000000001</v>
      </c>
      <c r="F63" s="16">
        <v>655.7363999999999</v>
      </c>
    </row>
    <row r="64" spans="1:6" s="112" customFormat="1" ht="12" customHeight="1" hidden="1" outlineLevel="1">
      <c r="A64" s="111"/>
      <c r="B64" s="100" t="s">
        <v>11</v>
      </c>
      <c r="C64" s="16">
        <v>180.3536</v>
      </c>
      <c r="D64" s="16">
        <v>201.4452</v>
      </c>
      <c r="E64" s="16">
        <v>200.73939999999996</v>
      </c>
      <c r="F64" s="16">
        <v>198.9963</v>
      </c>
    </row>
    <row r="65" spans="2:6" ht="12" customHeight="1" collapsed="1">
      <c r="B65" s="86" t="s">
        <v>61</v>
      </c>
      <c r="C65" s="15">
        <v>9554.2834</v>
      </c>
      <c r="D65" s="136">
        <f>10128.7265</f>
        <v>10128.7265</v>
      </c>
      <c r="E65" s="136">
        <f>8031.6381</f>
        <v>8031.6381</v>
      </c>
      <c r="F65" s="15">
        <v>7645.978399999998</v>
      </c>
    </row>
    <row r="66" spans="2:6" ht="12" customHeight="1">
      <c r="B66" s="86" t="s">
        <v>62</v>
      </c>
      <c r="C66" s="15">
        <v>139.458</v>
      </c>
      <c r="D66" s="15">
        <v>148.7912</v>
      </c>
      <c r="E66" s="15">
        <v>148.7912</v>
      </c>
      <c r="F66" s="15">
        <v>148.7912</v>
      </c>
    </row>
    <row r="67" spans="2:6" ht="12" customHeight="1">
      <c r="B67" s="86" t="s">
        <v>63</v>
      </c>
      <c r="C67" s="15">
        <f>SUM(C68:C69)</f>
        <v>5762.850299999999</v>
      </c>
      <c r="D67" s="15">
        <f>SUM(D68:D69)</f>
        <v>5928.697300000001</v>
      </c>
      <c r="E67" s="15">
        <f>SUM(E68:E69)</f>
        <v>6332.452</v>
      </c>
      <c r="F67" s="15">
        <f>SUM(F68:F69)</f>
        <v>6370.794</v>
      </c>
    </row>
    <row r="68" spans="2:6" ht="12" customHeight="1">
      <c r="B68" s="18" t="s">
        <v>64</v>
      </c>
      <c r="C68" s="15">
        <v>5498.329999999999</v>
      </c>
      <c r="D68" s="15">
        <v>5663.577000000001</v>
      </c>
      <c r="E68" s="15">
        <v>6067.331700000001</v>
      </c>
      <c r="F68" s="15">
        <v>6105.6737</v>
      </c>
    </row>
    <row r="69" spans="2:6" ht="12" customHeight="1">
      <c r="B69" s="18" t="s">
        <v>65</v>
      </c>
      <c r="C69" s="15">
        <v>264.52029999999996</v>
      </c>
      <c r="D69" s="15">
        <v>265.1203</v>
      </c>
      <c r="E69" s="15">
        <v>265.1203</v>
      </c>
      <c r="F69" s="15">
        <v>265.1203</v>
      </c>
    </row>
    <row r="70" spans="2:6" ht="12" customHeight="1">
      <c r="B70" s="86" t="s">
        <v>66</v>
      </c>
      <c r="C70" s="15">
        <f>C71+C72+C73</f>
        <v>25925.098100000003</v>
      </c>
      <c r="D70" s="15">
        <f>D71+D72+D73</f>
        <v>30810.0051</v>
      </c>
      <c r="E70" s="15">
        <f>E71+E72+E73</f>
        <v>33661.305700000004</v>
      </c>
      <c r="F70" s="15">
        <f>F71+F72+F73</f>
        <v>35722.1383</v>
      </c>
    </row>
    <row r="71" spans="2:6" ht="12" customHeight="1">
      <c r="B71" s="90" t="s">
        <v>67</v>
      </c>
      <c r="C71" s="15">
        <v>15589.4555</v>
      </c>
      <c r="D71" s="15">
        <v>19310.831899999997</v>
      </c>
      <c r="E71" s="15">
        <v>21417.0816</v>
      </c>
      <c r="F71" s="15">
        <v>23062.2065</v>
      </c>
    </row>
    <row r="72" spans="2:6" ht="12" customHeight="1" collapsed="1">
      <c r="B72" s="18" t="s">
        <v>68</v>
      </c>
      <c r="C72" s="15">
        <v>4603.5715</v>
      </c>
      <c r="D72" s="15">
        <v>5070.1751</v>
      </c>
      <c r="E72" s="15">
        <v>5261.8051000000005</v>
      </c>
      <c r="F72" s="15">
        <v>5182.0458</v>
      </c>
    </row>
    <row r="73" spans="2:6" ht="12" customHeight="1">
      <c r="B73" s="18" t="s">
        <v>69</v>
      </c>
      <c r="C73" s="15">
        <v>5732.0711</v>
      </c>
      <c r="D73" s="15">
        <v>6428.9981</v>
      </c>
      <c r="E73" s="15">
        <v>6982.419</v>
      </c>
      <c r="F73" s="15">
        <v>7477.886</v>
      </c>
    </row>
    <row r="74" spans="2:6" ht="7.5" customHeight="1" hidden="1" outlineLevel="1">
      <c r="B74" s="34"/>
      <c r="C74" s="15"/>
      <c r="D74" s="15"/>
      <c r="E74" s="15"/>
      <c r="F74" s="15"/>
    </row>
    <row r="75" spans="2:6" ht="13.5" customHeight="1" collapsed="1">
      <c r="B75" s="85" t="s">
        <v>70</v>
      </c>
      <c r="C75" s="12">
        <v>19.0732</v>
      </c>
      <c r="D75" s="12">
        <v>18.8445</v>
      </c>
      <c r="E75" s="12">
        <v>18.8445</v>
      </c>
      <c r="F75" s="12">
        <v>18.8445</v>
      </c>
    </row>
    <row r="76" spans="1:6" s="13" customFormat="1" ht="12" customHeight="1">
      <c r="A76" s="11"/>
      <c r="B76" s="85" t="s">
        <v>71</v>
      </c>
      <c r="C76" s="12">
        <v>31.2751</v>
      </c>
      <c r="D76" s="12">
        <v>31.2751</v>
      </c>
      <c r="E76" s="12">
        <v>31.2751</v>
      </c>
      <c r="F76" s="12">
        <v>31.2751</v>
      </c>
    </row>
    <row r="77" spans="1:6" s="13" customFormat="1" ht="12" customHeight="1">
      <c r="A77" s="11"/>
      <c r="B77" s="85" t="s">
        <v>72</v>
      </c>
      <c r="C77" s="12">
        <v>8368.8623</v>
      </c>
      <c r="D77" s="12">
        <v>11505.66692</v>
      </c>
      <c r="E77" s="12">
        <v>12393.263309999998</v>
      </c>
      <c r="F77" s="12">
        <v>11412.600799999998</v>
      </c>
    </row>
    <row r="78" spans="1:6" s="112" customFormat="1" ht="12" customHeight="1" hidden="1" outlineLevel="1">
      <c r="A78" s="111"/>
      <c r="B78" s="99" t="s">
        <v>29</v>
      </c>
      <c r="C78" s="16">
        <v>1964.5574</v>
      </c>
      <c r="D78" s="16">
        <v>3236.1296</v>
      </c>
      <c r="E78" s="16">
        <v>3126.4882</v>
      </c>
      <c r="F78" s="16">
        <v>2983.098</v>
      </c>
    </row>
    <row r="79" spans="1:6" s="13" customFormat="1" ht="12" customHeight="1" collapsed="1">
      <c r="A79" s="11"/>
      <c r="B79" s="85" t="s">
        <v>73</v>
      </c>
      <c r="C79" s="37">
        <f>C80+C81+C85+C86</f>
        <v>258.82950300000005</v>
      </c>
      <c r="D79" s="37">
        <f>D80+D81+D85+D86</f>
        <v>282.793201</v>
      </c>
      <c r="E79" s="37">
        <f>E80+E81+E85+E86</f>
        <v>299.88699999999994</v>
      </c>
      <c r="F79" s="37">
        <f>F80+F81+F85+F86</f>
        <v>315.193404</v>
      </c>
    </row>
    <row r="80" spans="2:6" ht="5.25" customHeight="1">
      <c r="B80" s="133"/>
      <c r="C80" s="15"/>
      <c r="D80" s="15">
        <v>0</v>
      </c>
      <c r="E80" s="15">
        <v>0</v>
      </c>
      <c r="F80" s="15">
        <v>0</v>
      </c>
    </row>
    <row r="81" spans="2:6" ht="12" customHeight="1">
      <c r="B81" s="57" t="s">
        <v>85</v>
      </c>
      <c r="C81" s="20">
        <f>SUM(C82:C84)</f>
        <v>178.82950300000002</v>
      </c>
      <c r="D81" s="20">
        <f>SUM(D82:D84)</f>
        <v>202.793201</v>
      </c>
      <c r="E81" s="20">
        <f>SUM(E82:E84)</f>
        <v>219.88699999999997</v>
      </c>
      <c r="F81" s="20">
        <f>SUM(F82:F84)</f>
        <v>235.193404</v>
      </c>
    </row>
    <row r="82" spans="2:6" ht="12" customHeight="1">
      <c r="B82" s="36" t="s">
        <v>74</v>
      </c>
      <c r="C82" s="15">
        <v>177.429503</v>
      </c>
      <c r="D82" s="15">
        <v>201.393201</v>
      </c>
      <c r="E82" s="15">
        <v>218.48699999999997</v>
      </c>
      <c r="F82" s="15">
        <v>233.79340399999998</v>
      </c>
    </row>
    <row r="83" spans="2:6" ht="12" customHeight="1">
      <c r="B83" s="87" t="s">
        <v>75</v>
      </c>
      <c r="C83" s="38">
        <v>0.5</v>
      </c>
      <c r="D83" s="38">
        <v>0.5</v>
      </c>
      <c r="E83" s="38">
        <v>0.5</v>
      </c>
      <c r="F83" s="38">
        <v>0.5</v>
      </c>
    </row>
    <row r="84" spans="2:6" ht="12" customHeight="1">
      <c r="B84" s="87" t="s">
        <v>76</v>
      </c>
      <c r="C84" s="38">
        <v>0.9</v>
      </c>
      <c r="D84" s="38">
        <v>0.9</v>
      </c>
      <c r="E84" s="38">
        <v>0.9</v>
      </c>
      <c r="F84" s="38">
        <v>0.9</v>
      </c>
    </row>
    <row r="85" spans="2:6" ht="13.5" customHeight="1">
      <c r="B85" s="17" t="s">
        <v>31</v>
      </c>
      <c r="C85" s="15">
        <v>80</v>
      </c>
      <c r="D85" s="15">
        <v>80</v>
      </c>
      <c r="E85" s="15">
        <v>80</v>
      </c>
      <c r="F85" s="15">
        <v>80</v>
      </c>
    </row>
    <row r="86" spans="1:6" s="95" customFormat="1" ht="12" customHeight="1" hidden="1" outlineLevel="1">
      <c r="A86" s="93"/>
      <c r="B86" s="114" t="s">
        <v>30</v>
      </c>
      <c r="C86" s="94"/>
      <c r="D86" s="94"/>
      <c r="E86" s="94"/>
      <c r="F86" s="94"/>
    </row>
    <row r="87" spans="1:6" s="13" customFormat="1" ht="6" customHeight="1" hidden="1" outlineLevel="1">
      <c r="A87" s="11"/>
      <c r="B87" s="41"/>
      <c r="C87" s="15"/>
      <c r="D87" s="15"/>
      <c r="E87" s="15"/>
      <c r="F87" s="15"/>
    </row>
    <row r="88" spans="1:6" s="81" customFormat="1" ht="12" customHeight="1" collapsed="1">
      <c r="A88" s="88"/>
      <c r="B88" s="110" t="s">
        <v>77</v>
      </c>
      <c r="C88" s="80">
        <f>SUM(C89:C90)</f>
        <v>664.3358000000001</v>
      </c>
      <c r="D88" s="80">
        <f>SUM(D89:D90)</f>
        <v>869.1583</v>
      </c>
      <c r="E88" s="80">
        <f>SUM(E89:E90)</f>
        <v>1755.7515</v>
      </c>
      <c r="F88" s="80">
        <f>SUM(F89:F90)</f>
        <v>2637.9363000000003</v>
      </c>
    </row>
    <row r="89" spans="2:6" ht="12" customHeight="1">
      <c r="B89" s="57" t="s">
        <v>78</v>
      </c>
      <c r="C89" s="15">
        <v>503.8829</v>
      </c>
      <c r="D89" s="15">
        <v>683.8646</v>
      </c>
      <c r="E89" s="15">
        <v>1395.8477</v>
      </c>
      <c r="F89" s="15">
        <v>2074.6405</v>
      </c>
    </row>
    <row r="90" spans="2:6" ht="12" customHeight="1">
      <c r="B90" s="57" t="s">
        <v>79</v>
      </c>
      <c r="C90" s="15">
        <v>160.4529</v>
      </c>
      <c r="D90" s="15">
        <v>185.2937</v>
      </c>
      <c r="E90" s="15">
        <v>359.9038</v>
      </c>
      <c r="F90" s="15">
        <v>563.2958000000001</v>
      </c>
    </row>
    <row r="91" spans="1:6" s="23" customFormat="1" ht="10.5" customHeight="1" hidden="1" outlineLevel="1">
      <c r="A91" s="21"/>
      <c r="B91" s="24"/>
      <c r="C91" s="25"/>
      <c r="D91" s="25"/>
      <c r="E91" s="25"/>
      <c r="F91" s="25"/>
    </row>
    <row r="92" spans="1:6" s="44" customFormat="1" ht="10.5" customHeight="1" hidden="1" outlineLevel="1">
      <c r="A92" s="42"/>
      <c r="B92" s="102"/>
      <c r="C92" s="43">
        <v>0</v>
      </c>
      <c r="D92" s="43">
        <v>0</v>
      </c>
      <c r="E92" s="43">
        <v>0</v>
      </c>
      <c r="F92" s="43">
        <v>0</v>
      </c>
    </row>
    <row r="93" spans="2:6" ht="6.75" customHeight="1" collapsed="1">
      <c r="B93" s="14"/>
      <c r="C93" s="25"/>
      <c r="D93" s="25"/>
      <c r="E93" s="25"/>
      <c r="F93" s="25"/>
    </row>
    <row r="94" spans="2:6" ht="12.75" customHeight="1">
      <c r="B94" s="84" t="s">
        <v>92</v>
      </c>
      <c r="C94" s="12">
        <v>1839.9185</v>
      </c>
      <c r="D94" s="12">
        <v>2177.0837</v>
      </c>
      <c r="E94" s="12">
        <v>2158.1614</v>
      </c>
      <c r="F94" s="12">
        <v>2285.4615000000003</v>
      </c>
    </row>
    <row r="95" spans="2:6" ht="5.25" customHeight="1" hidden="1" outlineLevel="1">
      <c r="B95" s="45"/>
      <c r="C95" s="12"/>
      <c r="D95" s="12"/>
      <c r="E95" s="12"/>
      <c r="F95" s="12"/>
    </row>
    <row r="96" spans="1:6" s="49" customFormat="1" ht="12" customHeight="1" hidden="1" outlineLevel="1">
      <c r="A96" s="46"/>
      <c r="B96" s="47" t="s">
        <v>13</v>
      </c>
      <c r="C96" s="48">
        <f>C7-C55-C94+C92</f>
        <v>-5564.058972999999</v>
      </c>
      <c r="D96" s="48">
        <f>D7-D55-D94+D92</f>
        <v>-10680.119917556654</v>
      </c>
      <c r="E96" s="48">
        <f>E7-E55-E94+E92</f>
        <v>-10067.696820486937</v>
      </c>
      <c r="F96" s="48">
        <f>F7-F55-F94+F92</f>
        <v>-9272.298592500021</v>
      </c>
    </row>
    <row r="97" spans="1:6" s="53" customFormat="1" ht="3" customHeight="1" collapsed="1">
      <c r="A97" s="50"/>
      <c r="B97" s="51"/>
      <c r="C97" s="52"/>
      <c r="D97" s="52"/>
      <c r="E97" s="52"/>
      <c r="F97" s="52"/>
    </row>
    <row r="98" spans="1:6" s="13" customFormat="1" ht="14.25" customHeight="1">
      <c r="A98" s="11"/>
      <c r="B98" s="4" t="s">
        <v>12</v>
      </c>
      <c r="C98" s="37">
        <f>C7-C52</f>
        <v>-6228.394773000007</v>
      </c>
      <c r="D98" s="37">
        <f>D7-D52</f>
        <v>-11549.278217556654</v>
      </c>
      <c r="E98" s="37">
        <f>E7-E52</f>
        <v>-11823.448320486932</v>
      </c>
      <c r="F98" s="37">
        <f>F7-F52</f>
        <v>-11910.234892500026</v>
      </c>
    </row>
    <row r="99" spans="2:6" ht="6" customHeight="1">
      <c r="B99" s="5"/>
      <c r="C99" s="115">
        <v>0</v>
      </c>
      <c r="D99" s="115">
        <v>0</v>
      </c>
      <c r="E99" s="115">
        <v>0</v>
      </c>
      <c r="F99" s="115">
        <v>0</v>
      </c>
    </row>
    <row r="100" spans="1:6" s="13" customFormat="1" ht="12" customHeight="1">
      <c r="A100" s="11"/>
      <c r="B100" s="96" t="s">
        <v>22</v>
      </c>
      <c r="C100" s="54">
        <f>-C98</f>
        <v>6228.394773000007</v>
      </c>
      <c r="D100" s="54">
        <f>-D98</f>
        <v>11549.278217556654</v>
      </c>
      <c r="E100" s="54">
        <f>-E98</f>
        <v>11823.448320486932</v>
      </c>
      <c r="F100" s="54">
        <f>-F98</f>
        <v>11910.234892500026</v>
      </c>
    </row>
    <row r="101" spans="2:6" ht="12" customHeight="1" hidden="1" outlineLevel="1">
      <c r="B101" s="57" t="s">
        <v>15</v>
      </c>
      <c r="C101" s="15">
        <v>4378.0075</v>
      </c>
      <c r="D101" s="15">
        <v>10331.9362</v>
      </c>
      <c r="E101" s="15">
        <v>10092.2463</v>
      </c>
      <c r="F101" s="15">
        <v>12342.1025</v>
      </c>
    </row>
    <row r="102" spans="2:6" ht="12" customHeight="1" hidden="1" outlineLevel="1">
      <c r="B102" s="57" t="s">
        <v>16</v>
      </c>
      <c r="C102" s="15">
        <f>C100-C101</f>
        <v>1850.3872730000076</v>
      </c>
      <c r="D102" s="15">
        <f>D100-D101</f>
        <v>1217.3420175566534</v>
      </c>
      <c r="E102" s="15">
        <f>E100-E101</f>
        <v>1731.2020204869314</v>
      </c>
      <c r="F102" s="15">
        <f>F100-F101</f>
        <v>-431.86760749997484</v>
      </c>
    </row>
    <row r="103" spans="2:6" ht="12" customHeight="1" hidden="1" outlineLevel="1">
      <c r="B103" s="116" t="s">
        <v>17</v>
      </c>
      <c r="C103" s="15"/>
      <c r="D103" s="15"/>
      <c r="E103" s="15"/>
      <c r="F103" s="15"/>
    </row>
    <row r="104" spans="2:6" ht="12" customHeight="1" hidden="1" outlineLevel="1">
      <c r="B104" s="90" t="s">
        <v>24</v>
      </c>
      <c r="C104" s="15">
        <v>1.87</v>
      </c>
      <c r="D104" s="15">
        <v>0.955</v>
      </c>
      <c r="E104" s="15">
        <v>0.66</v>
      </c>
      <c r="F104" s="15">
        <v>0.526</v>
      </c>
    </row>
    <row r="105" spans="2:6" ht="12.75" hidden="1" outlineLevel="1">
      <c r="B105" s="5"/>
      <c r="C105" s="58"/>
      <c r="D105" s="58"/>
      <c r="E105" s="58"/>
      <c r="F105" s="58"/>
    </row>
    <row r="106" spans="2:6" s="11" customFormat="1" ht="12" customHeight="1" hidden="1" outlineLevel="1">
      <c r="B106" s="91" t="s">
        <v>0</v>
      </c>
      <c r="C106" s="117">
        <v>150493.61789383425</v>
      </c>
      <c r="D106" s="117">
        <v>173825.74471592807</v>
      </c>
      <c r="E106" s="117">
        <v>186001.49413520488</v>
      </c>
      <c r="F106" s="117">
        <v>197715.26922793803</v>
      </c>
    </row>
    <row r="107" spans="2:6" s="1" customFormat="1" ht="12.75" hidden="1" outlineLevel="1">
      <c r="B107" s="91" t="s">
        <v>25</v>
      </c>
      <c r="C107" s="92">
        <v>0.029</v>
      </c>
      <c r="D107" s="92">
        <v>0.016</v>
      </c>
      <c r="E107" s="92">
        <v>0.034</v>
      </c>
      <c r="F107" s="92">
        <v>0.033</v>
      </c>
    </row>
    <row r="108" spans="2:6" ht="12.75" hidden="1" outlineLevel="1">
      <c r="B108" s="59"/>
      <c r="C108" s="118"/>
      <c r="D108" s="60"/>
      <c r="E108" s="60"/>
      <c r="F108" s="60"/>
    </row>
    <row r="109" ht="5.25" customHeight="1" collapsed="1"/>
    <row r="110" spans="1:6" s="109" customFormat="1" ht="18.75" customHeight="1" collapsed="1">
      <c r="A110" s="106"/>
      <c r="B110" s="138" t="s">
        <v>96</v>
      </c>
      <c r="C110" s="108"/>
      <c r="D110" s="108"/>
      <c r="E110" s="108"/>
      <c r="F110" s="108"/>
    </row>
    <row r="111" spans="2:6" ht="12.75">
      <c r="B111" s="119"/>
      <c r="C111" s="61"/>
      <c r="D111" s="61"/>
      <c r="E111" s="61"/>
      <c r="F111" s="61"/>
    </row>
    <row r="112" spans="2:6" ht="12.75">
      <c r="B112" s="61"/>
      <c r="C112" s="61"/>
      <c r="D112" s="61"/>
      <c r="E112" s="61"/>
      <c r="F112" s="61"/>
    </row>
    <row r="113" ht="12.75">
      <c r="C113" s="89"/>
    </row>
    <row r="115" ht="12.75"/>
    <row r="116" ht="12.75"/>
  </sheetData>
  <sheetProtection formatCells="0" formatColumns="0" formatRows="0" insertColumns="0" selectLockedCells="1"/>
  <mergeCells count="5">
    <mergeCell ref="B4:B5"/>
    <mergeCell ref="C4:C5"/>
    <mergeCell ref="D4:D5"/>
    <mergeCell ref="E4:E5"/>
    <mergeCell ref="F4:F5"/>
  </mergeCells>
  <printOptions horizontalCentered="1"/>
  <pageMargins left="0.51" right="0.11811023622047245" top="0.5118110236220472" bottom="0.31496062992125984" header="0.3937007874015748" footer="0.15748031496062992"/>
  <pageSetup horizontalDpi="600" verticalDpi="600" orientation="portrait" paperSize="9" scale="75" r:id="rId3"/>
  <headerFooter alignWithMargins="0">
    <oddFooter>&amp;L&amp;P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110"/>
  <sheetViews>
    <sheetView showZeros="0" zoomScale="145" zoomScaleNormal="145" zoomScalePageLayoutView="0" workbookViewId="0" topLeftCell="A1">
      <pane xSplit="2" ySplit="5" topLeftCell="C41" activePane="bottomRight" state="frozen"/>
      <selection pane="topLeft" activeCell="B113" sqref="B113"/>
      <selection pane="topRight" activeCell="B113" sqref="B113"/>
      <selection pane="bottomLeft" activeCell="B113" sqref="B113"/>
      <selection pane="bottomRight" activeCell="B113" sqref="B113"/>
    </sheetView>
  </sheetViews>
  <sheetFormatPr defaultColWidth="9.59765625" defaultRowHeight="12.75" outlineLevelRow="2"/>
  <cols>
    <col min="1" max="1" width="4.796875" style="1" customWidth="1"/>
    <col min="2" max="2" width="105.19921875" style="2" customWidth="1"/>
    <col min="3" max="6" width="15" style="2" customWidth="1"/>
    <col min="7" max="16384" width="9.59765625" style="2" customWidth="1"/>
  </cols>
  <sheetData>
    <row r="1" spans="2:6" ht="12.75" customHeight="1">
      <c r="B1" s="103"/>
      <c r="D1" s="3"/>
      <c r="E1" s="3"/>
      <c r="F1" s="120"/>
    </row>
    <row r="2" spans="2:5" ht="12" customHeight="1">
      <c r="B2" s="4"/>
      <c r="D2" s="3"/>
      <c r="E2" s="3"/>
    </row>
    <row r="3" ht="18" customHeight="1">
      <c r="B3" s="137" t="s">
        <v>94</v>
      </c>
    </row>
    <row r="4" spans="2:6" s="6" customFormat="1" ht="13.5" customHeight="1">
      <c r="B4" s="139" t="s">
        <v>88</v>
      </c>
      <c r="C4" s="141" t="s">
        <v>90</v>
      </c>
      <c r="D4" s="143" t="s">
        <v>91</v>
      </c>
      <c r="E4" s="143" t="s">
        <v>86</v>
      </c>
      <c r="F4" s="143" t="s">
        <v>89</v>
      </c>
    </row>
    <row r="5" spans="2:6" s="7" customFormat="1" ht="34.5" customHeight="1">
      <c r="B5" s="140"/>
      <c r="C5" s="142"/>
      <c r="D5" s="144"/>
      <c r="E5" s="144"/>
      <c r="F5" s="144" t="s">
        <v>21</v>
      </c>
    </row>
    <row r="6" spans="2:6" s="9" customFormat="1" ht="8.25" customHeight="1">
      <c r="B6" s="10"/>
      <c r="C6" s="62"/>
      <c r="D6" s="62"/>
      <c r="E6" s="62"/>
      <c r="F6" s="62"/>
    </row>
    <row r="7" spans="1:6" s="109" customFormat="1" ht="12.75" customHeight="1">
      <c r="A7" s="106"/>
      <c r="B7" s="107" t="s">
        <v>23</v>
      </c>
      <c r="C7" s="122">
        <f>+mln!C7/mln!C$106</f>
        <v>0.3964201986431494</v>
      </c>
      <c r="D7" s="121">
        <f>+mln!D7/mln!D$106</f>
        <v>0.3772521222941405</v>
      </c>
      <c r="E7" s="121">
        <f>+mln!E7/mln!E$106</f>
        <v>0.3686394037225918</v>
      </c>
      <c r="F7" s="121">
        <f>+mln!F7/mln!F$106</f>
        <v>0.3563483482415041</v>
      </c>
    </row>
    <row r="8" spans="1:6" s="13" customFormat="1" ht="12" customHeight="1">
      <c r="A8" s="11"/>
      <c r="B8" s="84" t="s">
        <v>32</v>
      </c>
      <c r="C8" s="64">
        <f>+mln!C8/mln!C$106</f>
        <v>0.3064754847779472</v>
      </c>
      <c r="D8" s="63">
        <f>+mln!D8/mln!D$106</f>
        <v>0.29249815545499613</v>
      </c>
      <c r="E8" s="63">
        <f>+mln!E8/mln!E$106</f>
        <v>0.29236722776253893</v>
      </c>
      <c r="F8" s="63">
        <f>+mln!F8/mln!F$106</f>
        <v>0.2915889042112159</v>
      </c>
    </row>
    <row r="9" spans="1:10" s="13" customFormat="1" ht="12" customHeight="1">
      <c r="A9" s="11"/>
      <c r="B9" s="102" t="s">
        <v>97</v>
      </c>
      <c r="C9" s="76">
        <f>+mln!C9/mln!C$106</f>
        <v>0.21747626283453778</v>
      </c>
      <c r="D9" s="75">
        <f>+mln!D9/mln!D$106</f>
        <v>0.20602037838827963</v>
      </c>
      <c r="E9" s="75">
        <f>+mln!E9/mln!E$106</f>
        <v>0.205031259976217</v>
      </c>
      <c r="F9" s="75">
        <f>+mln!F9/mln!F$106</f>
        <v>0.20375293045049014</v>
      </c>
      <c r="G9" s="44"/>
      <c r="H9" s="44"/>
      <c r="I9" s="44"/>
      <c r="J9" s="44"/>
    </row>
    <row r="10" spans="1:6" s="81" customFormat="1" ht="12" customHeight="1">
      <c r="A10" s="88"/>
      <c r="B10" s="110" t="s">
        <v>83</v>
      </c>
      <c r="C10" s="124">
        <f>+mln!C10/mln!C$106</f>
        <v>0.060146755235730494</v>
      </c>
      <c r="D10" s="123">
        <f>+mln!D10/mln!D$106</f>
        <v>0.05981000407615306</v>
      </c>
      <c r="E10" s="123">
        <f>+mln!E10/mln!E$106</f>
        <v>0.06065423910949474</v>
      </c>
      <c r="F10" s="123">
        <f>+mln!F10/mln!F$106</f>
        <v>0.061249331664106066</v>
      </c>
    </row>
    <row r="11" spans="2:6" ht="12" customHeight="1">
      <c r="B11" s="57" t="s">
        <v>35</v>
      </c>
      <c r="C11" s="66">
        <f>+mln!C11/mln!C$106</f>
        <v>0.02671209620886322</v>
      </c>
      <c r="D11" s="65">
        <f>+mln!D11/mln!D$106</f>
        <v>0.026418468722827826</v>
      </c>
      <c r="E11" s="65">
        <f>+mln!E11/mln!E$106</f>
        <v>0.026532367511051792</v>
      </c>
      <c r="F11" s="65">
        <f>+mln!F11/mln!F$106</f>
        <v>0.026658790798415512</v>
      </c>
    </row>
    <row r="12" spans="2:6" ht="12" customHeight="1">
      <c r="B12" s="86" t="s">
        <v>36</v>
      </c>
      <c r="C12" s="66">
        <f>+mln!C12/mln!C$106</f>
        <v>0.02509375515620933</v>
      </c>
      <c r="D12" s="66">
        <f>+mln!D12/mln!D$106</f>
        <v>0.024782404971369375</v>
      </c>
      <c r="E12" s="66">
        <f>+mln!E12/mln!E$106</f>
        <v>0.024895445176553337</v>
      </c>
      <c r="F12" s="66">
        <f>+mln!F12/mln!F$106</f>
        <v>0.0249875996896546</v>
      </c>
    </row>
    <row r="13" spans="2:6" ht="12" customHeight="1">
      <c r="B13" s="86" t="s">
        <v>37</v>
      </c>
      <c r="C13" s="66">
        <f>+mln!C13/mln!C$106</f>
        <v>0.00161834105265389</v>
      </c>
      <c r="D13" s="66">
        <f>+mln!D13/mln!D$106</f>
        <v>0.0016360637514584492</v>
      </c>
      <c r="E13" s="66">
        <f>+mln!E13/mln!E$106</f>
        <v>0.0016369223344984537</v>
      </c>
      <c r="F13" s="66">
        <f>+mln!F13/mln!F$106</f>
        <v>0.0016711911087609122</v>
      </c>
    </row>
    <row r="14" spans="2:6" ht="12" customHeight="1">
      <c r="B14" s="57" t="s">
        <v>45</v>
      </c>
      <c r="C14" s="66">
        <f>+mln!C14/mln!C$106</f>
        <v>0.03343465902686728</v>
      </c>
      <c r="D14" s="66">
        <f>+mln!D14/mln!D$106</f>
        <v>0.03339153535332524</v>
      </c>
      <c r="E14" s="66">
        <f>+mln!E14/mln!E$106</f>
        <v>0.034121871598442946</v>
      </c>
      <c r="F14" s="66">
        <f>+mln!F14/mln!F$106</f>
        <v>0.03459054086569055</v>
      </c>
    </row>
    <row r="15" spans="1:6" s="81" customFormat="1" ht="12" customHeight="1">
      <c r="A15" s="88"/>
      <c r="B15" s="110" t="s">
        <v>33</v>
      </c>
      <c r="C15" s="124">
        <f>+mln!C15/mln!C$106</f>
        <v>0.0889992219434094</v>
      </c>
      <c r="D15" s="123">
        <f>+mln!D15/mln!D$106</f>
        <v>0.0864777770667165</v>
      </c>
      <c r="E15" s="123">
        <f>+mln!E15/mln!E$106</f>
        <v>0.08733596778632192</v>
      </c>
      <c r="F15" s="123">
        <f>+mln!F15/mln!F$106</f>
        <v>0.0878359737607258</v>
      </c>
    </row>
    <row r="16" spans="2:6" ht="12" customHeight="1">
      <c r="B16" s="57" t="s">
        <v>34</v>
      </c>
      <c r="C16" s="66">
        <f>+mln!C16/mln!C$106</f>
        <v>0.06402013875961668</v>
      </c>
      <c r="D16" s="66">
        <f>+mln!D16/mln!D$106</f>
        <v>0.06225811382362137</v>
      </c>
      <c r="E16" s="66">
        <f>+mln!E16/mln!E$106</f>
        <v>0.06276905169112952</v>
      </c>
      <c r="F16" s="66">
        <f>+mln!F16/mln!F$106</f>
        <v>0.06303329909048307</v>
      </c>
    </row>
    <row r="17" spans="2:6" ht="12" customHeight="1">
      <c r="B17" s="57" t="s">
        <v>38</v>
      </c>
      <c r="C17" s="66">
        <f>+mln!C17/mln!C$106</f>
        <v>0.024979083183792706</v>
      </c>
      <c r="D17" s="66">
        <f>+mln!D17/mln!D$106</f>
        <v>0.024219663243095126</v>
      </c>
      <c r="E17" s="66">
        <f>+mln!E17/mln!E$106</f>
        <v>0.0245669160951924</v>
      </c>
      <c r="F17" s="66">
        <f>+mln!F17/mln!F$106</f>
        <v>0.02480267467024273</v>
      </c>
    </row>
    <row r="18" spans="1:6" s="81" customFormat="1" ht="12" customHeight="1">
      <c r="A18" s="88"/>
      <c r="B18" s="110" t="s">
        <v>82</v>
      </c>
      <c r="C18" s="124">
        <f>+mln!C18/mln!C$106</f>
        <v>0.14801358563732564</v>
      </c>
      <c r="D18" s="123">
        <f>+mln!D18/mln!D$106</f>
        <v>0.1368874906239343</v>
      </c>
      <c r="E18" s="123">
        <f>+mln!E18/mln!E$106</f>
        <v>0.13532004200839412</v>
      </c>
      <c r="F18" s="123">
        <f>+mln!F18/mln!F$106</f>
        <v>0.1336558380300651</v>
      </c>
    </row>
    <row r="19" spans="2:6" ht="12" customHeight="1">
      <c r="B19" s="57" t="s">
        <v>39</v>
      </c>
      <c r="C19" s="66">
        <f>+mln!C19/mln!C$106</f>
        <v>0.10644969683233552</v>
      </c>
      <c r="D19" s="65">
        <f>+mln!D19/mln!D$106</f>
        <v>0.10053171369153768</v>
      </c>
      <c r="E19" s="65">
        <f>+mln!E19/mln!E$106</f>
        <v>0.10029489325736084</v>
      </c>
      <c r="F19" s="65">
        <f>+mln!F19/mln!F$106</f>
        <v>0.09978996603066641</v>
      </c>
    </row>
    <row r="20" spans="1:6" s="112" customFormat="1" ht="12" customHeight="1" hidden="1" outlineLevel="1">
      <c r="A20" s="111"/>
      <c r="B20" s="100" t="s">
        <v>19</v>
      </c>
      <c r="C20" s="125">
        <f>+mln!C20/mln!C$106</f>
        <v>0.06046768047279983</v>
      </c>
      <c r="D20" s="125">
        <f>+mln!D20/mln!D$106</f>
        <v>0.05695358887245912</v>
      </c>
      <c r="E20" s="125">
        <f>+mln!E20/mln!E$106</f>
        <v>0.05830598324181604</v>
      </c>
      <c r="F20" s="125">
        <f>+mln!F20/mln!F$106</f>
        <v>0.058417339465494024</v>
      </c>
    </row>
    <row r="21" spans="1:6" s="112" customFormat="1" ht="12" customHeight="1" hidden="1" outlineLevel="1">
      <c r="A21" s="111"/>
      <c r="B21" s="100" t="s">
        <v>20</v>
      </c>
      <c r="C21" s="125">
        <f>+mln!C21/mln!C$106</f>
        <v>0.04598201635953569</v>
      </c>
      <c r="D21" s="125">
        <f>+mln!D21/mln!D$106</f>
        <v>0.043578124819078565</v>
      </c>
      <c r="E21" s="125">
        <f>+mln!E21/mln!E$106</f>
        <v>0.04198891001554479</v>
      </c>
      <c r="F21" s="125">
        <f>+mln!F21/mln!F$106</f>
        <v>0.04137262656517239</v>
      </c>
    </row>
    <row r="22" spans="2:6" ht="12" customHeight="1" collapsed="1">
      <c r="B22" s="57" t="s">
        <v>40</v>
      </c>
      <c r="C22" s="66">
        <f>+mln!C22/mln!C$106</f>
        <v>0.03867273630238407</v>
      </c>
      <c r="D22" s="66">
        <f>+mln!D22/mln!D$106</f>
        <v>0.03336674903639019</v>
      </c>
      <c r="E22" s="66">
        <f>+mln!E22/mln!E$106</f>
        <v>0.03215027937169755</v>
      </c>
      <c r="F22" s="66">
        <f>+mln!F22/mln!F$106</f>
        <v>0.0310800477069663</v>
      </c>
    </row>
    <row r="23" spans="2:6" ht="12" customHeight="1">
      <c r="B23" s="57" t="s">
        <v>41</v>
      </c>
      <c r="C23" s="66">
        <f>+mln!C23/mln!C$106</f>
        <v>0.000366128482862777</v>
      </c>
      <c r="D23" s="66">
        <f>+mln!D23/mln!D$106</f>
        <v>0.0003426995241547868</v>
      </c>
      <c r="E23" s="66">
        <f>+mln!E23/mln!E$106</f>
        <v>0.000344244546516688</v>
      </c>
      <c r="F23" s="66">
        <f>+mln!F23/mln!F$106</f>
        <v>0.0003462049252305685</v>
      </c>
    </row>
    <row r="24" spans="2:6" ht="12" customHeight="1">
      <c r="B24" s="57" t="s">
        <v>42</v>
      </c>
      <c r="C24" s="66">
        <f>+mln!C24/mln!C$106</f>
        <v>0.0025250240197432893</v>
      </c>
      <c r="D24" s="66">
        <f>+mln!D24/mln!D$106</f>
        <v>0.0026463283718516357</v>
      </c>
      <c r="E24" s="66">
        <f>+mln!E24/mln!E$106</f>
        <v>0.0025306248328190698</v>
      </c>
      <c r="F24" s="66">
        <f>+mln!F24/mln!F$106</f>
        <v>0.002439619367201822</v>
      </c>
    </row>
    <row r="25" spans="1:6" s="81" customFormat="1" ht="12.75" customHeight="1" hidden="1" outlineLevel="1">
      <c r="A25" s="88"/>
      <c r="B25" s="110" t="s">
        <v>43</v>
      </c>
      <c r="C25" s="124">
        <f>+mln!C25/mln!C$106</f>
        <v>0</v>
      </c>
      <c r="D25" s="123">
        <f>+mln!D25/mln!D$106</f>
        <v>0</v>
      </c>
      <c r="E25" s="123">
        <f>+mln!E25/mln!E$106</f>
        <v>0</v>
      </c>
      <c r="F25" s="123">
        <f>+mln!F25/mln!F$106</f>
        <v>0</v>
      </c>
    </row>
    <row r="26" spans="1:6" s="81" customFormat="1" ht="12" customHeight="1" collapsed="1">
      <c r="A26" s="88"/>
      <c r="B26" s="110" t="s">
        <v>44</v>
      </c>
      <c r="C26" s="124">
        <f>+mln!C26/mln!C$106</f>
        <v>0.009315921961481661</v>
      </c>
      <c r="D26" s="123">
        <f>+mln!D26/mln!D$106</f>
        <v>0.009322883688192271</v>
      </c>
      <c r="E26" s="123">
        <f>+mln!E26/mln!E$106</f>
        <v>0.00905697885832816</v>
      </c>
      <c r="F26" s="123">
        <f>+mln!F26/mln!F$106</f>
        <v>0.008847760756319021</v>
      </c>
    </row>
    <row r="27" spans="2:6" ht="12" customHeight="1">
      <c r="B27" s="17" t="s">
        <v>8</v>
      </c>
      <c r="C27" s="66">
        <f>+mln!C27/mln!C$106</f>
        <v>0.008318869713685659</v>
      </c>
      <c r="D27" s="66">
        <f>+mln!D27/mln!D$106</f>
        <v>0.008377108939643557</v>
      </c>
      <c r="E27" s="66">
        <f>+mln!E27/mln!E$106</f>
        <v>0.008107040252611566</v>
      </c>
      <c r="F27" s="66">
        <f>+mln!F27/mln!F$106</f>
        <v>0.007892498167154705</v>
      </c>
    </row>
    <row r="28" spans="2:6" ht="12" customHeight="1">
      <c r="B28" s="17" t="s">
        <v>9</v>
      </c>
      <c r="C28" s="66">
        <f>+mln!C28/mln!C$106</f>
        <v>0.0009967200077934037</v>
      </c>
      <c r="D28" s="66">
        <f>+mln!D28/mln!D$106</f>
        <v>0.0009454871041604702</v>
      </c>
      <c r="E28" s="66">
        <f>+mln!E28/mln!E$106</f>
        <v>0.0009496697906716813</v>
      </c>
      <c r="F28" s="66">
        <f>+mln!F28/mln!F$106</f>
        <v>0.0009550097002488815</v>
      </c>
    </row>
    <row r="29" spans="2:6" ht="12" customHeight="1">
      <c r="B29" s="17" t="s">
        <v>10</v>
      </c>
      <c r="C29" s="66">
        <f>+mln!C29/mln!C$106</f>
        <v>3.3224000259780125E-07</v>
      </c>
      <c r="D29" s="66">
        <f>+mln!D29/mln!D$106</f>
        <v>2.87644388244743E-07</v>
      </c>
      <c r="E29" s="66">
        <f>+mln!E29/mln!E$106</f>
        <v>2.688150449138591E-07</v>
      </c>
      <c r="F29" s="66">
        <f>+mln!F29/mln!F$106</f>
        <v>2.5288891543503905E-07</v>
      </c>
    </row>
    <row r="30" spans="2:6" ht="0.75" customHeight="1">
      <c r="B30" s="19"/>
      <c r="C30" s="66">
        <f>+mln!C30/mln!C$106</f>
        <v>0</v>
      </c>
      <c r="D30" s="66">
        <f>+mln!D30/mln!D$106</f>
        <v>0</v>
      </c>
      <c r="E30" s="66">
        <f>+mln!E30/mln!E$106</f>
        <v>0</v>
      </c>
      <c r="F30" s="66">
        <f>+mln!F30/mln!F$106</f>
        <v>0</v>
      </c>
    </row>
    <row r="31" spans="1:6" s="13" customFormat="1" ht="12" customHeight="1">
      <c r="A31" s="11"/>
      <c r="B31" s="84" t="s">
        <v>81</v>
      </c>
      <c r="C31" s="64">
        <f>+mln!C31/mln!C$106</f>
        <v>0.048795056579610994</v>
      </c>
      <c r="D31" s="63">
        <f>+mln!D31/mln!D$106</f>
        <v>0.04631139888487616</v>
      </c>
      <c r="E31" s="63">
        <f>+mln!E31/mln!E$106</f>
        <v>0.043885494780307885</v>
      </c>
      <c r="F31" s="63">
        <f>+mln!F31/mln!F$106</f>
        <v>0.04134761028787973</v>
      </c>
    </row>
    <row r="32" spans="1:6" s="81" customFormat="1" ht="12" customHeight="1" hidden="1" outlineLevel="1">
      <c r="A32" s="88"/>
      <c r="B32" s="110" t="s">
        <v>18</v>
      </c>
      <c r="C32" s="124">
        <f>+mln!C32/mln!C$106</f>
        <v>0</v>
      </c>
      <c r="D32" s="123">
        <f>+mln!D32/mln!D$106</f>
        <v>0</v>
      </c>
      <c r="E32" s="123">
        <f>+mln!E32/mln!E$106</f>
        <v>0</v>
      </c>
      <c r="F32" s="123">
        <f>+mln!F32/mln!F$106</f>
        <v>0</v>
      </c>
    </row>
    <row r="33" spans="1:6" s="81" customFormat="1" ht="12" customHeight="1" collapsed="1">
      <c r="A33" s="88"/>
      <c r="B33" s="110" t="s">
        <v>26</v>
      </c>
      <c r="C33" s="124">
        <f>+mln!C33/mln!C$106</f>
        <v>0.048795056579610994</v>
      </c>
      <c r="D33" s="123">
        <f>+mln!D33/mln!D$106</f>
        <v>0.04631139888487616</v>
      </c>
      <c r="E33" s="123">
        <f>+mln!E33/mln!E$106</f>
        <v>0.043885494780307885</v>
      </c>
      <c r="F33" s="123">
        <f>+mln!F33/mln!F$106</f>
        <v>0.04134761028787973</v>
      </c>
    </row>
    <row r="34" spans="2:6" ht="12" customHeight="1">
      <c r="B34" s="57" t="s">
        <v>46</v>
      </c>
      <c r="C34" s="66">
        <f>+mln!C34/mln!C$106</f>
        <v>0.016647384354646733</v>
      </c>
      <c r="D34" s="66">
        <f>+mln!D34/mln!D$106</f>
        <v>0.015227995164501355</v>
      </c>
      <c r="E34" s="66">
        <f>+mln!E34/mln!E$106</f>
        <v>0.014491450794694613</v>
      </c>
      <c r="F34" s="66">
        <f>+mln!F34/mln!F$106</f>
        <v>0.01384917467776981</v>
      </c>
    </row>
    <row r="35" spans="2:6" ht="12" customHeight="1" collapsed="1">
      <c r="B35" s="57" t="s">
        <v>47</v>
      </c>
      <c r="C35" s="66">
        <f>+mln!C35/mln!C$106</f>
        <v>0.008068156756365321</v>
      </c>
      <c r="D35" s="65">
        <f>+mln!D35/mln!D$106</f>
        <v>0.0062125584548181475</v>
      </c>
      <c r="E35" s="65">
        <f>+mln!E35/mln!E$106</f>
        <v>0.005922599198043194</v>
      </c>
      <c r="F35" s="65">
        <f>+mln!F35/mln!F$106</f>
        <v>0.005686816220065221</v>
      </c>
    </row>
    <row r="36" spans="1:6" s="112" customFormat="1" ht="12" customHeight="1" hidden="1" outlineLevel="1">
      <c r="A36" s="111"/>
      <c r="B36" s="101" t="s">
        <v>7</v>
      </c>
      <c r="C36" s="125">
        <f>+mln!C36/mln!C$106</f>
        <v>0.00029388023637786433</v>
      </c>
      <c r="D36" s="125">
        <f>+mln!D36/mln!D$106</f>
        <v>0.00026658766844767486</v>
      </c>
      <c r="E36" s="125">
        <f>+mln!E36/mln!E$106</f>
        <v>0.00024921412709892014</v>
      </c>
      <c r="F36" s="125">
        <f>+mln!F36/mln!F$106</f>
        <v>0.00023452513395180825</v>
      </c>
    </row>
    <row r="37" spans="1:6" s="112" customFormat="1" ht="12" customHeight="1" hidden="1" outlineLevel="1">
      <c r="A37" s="111"/>
      <c r="B37" s="101" t="s">
        <v>3</v>
      </c>
      <c r="C37" s="125">
        <f>+mln!C37/mln!C$106</f>
        <v>0.0043458381103003265</v>
      </c>
      <c r="D37" s="125">
        <f>+mln!D37/mln!D$106</f>
        <v>0.0038373188108014405</v>
      </c>
      <c r="E37" s="125">
        <f>+mln!E37/mln!E$106</f>
        <v>0.003620250488474703</v>
      </c>
      <c r="F37" s="125">
        <f>+mln!F37/mln!F$106</f>
        <v>0.0034187455659822506</v>
      </c>
    </row>
    <row r="38" spans="1:6" s="112" customFormat="1" ht="12" customHeight="1" hidden="1" outlineLevel="1">
      <c r="A38" s="111"/>
      <c r="B38" s="101" t="s">
        <v>6</v>
      </c>
      <c r="C38" s="125">
        <f>+mln!C38/mln!C$106</f>
        <v>0.0020072040544144294</v>
      </c>
      <c r="D38" s="125">
        <f>+mln!D38/mln!D$106</f>
        <v>0.0017560931523627685</v>
      </c>
      <c r="E38" s="125">
        <f>+mln!E38/mln!E$106</f>
        <v>0.001683902602267959</v>
      </c>
      <c r="F38" s="125">
        <f>+mln!F38/mln!F$106</f>
        <v>0.0016262026764828495</v>
      </c>
    </row>
    <row r="39" spans="1:6" s="112" customFormat="1" ht="12" customHeight="1" hidden="1" outlineLevel="1">
      <c r="A39" s="111"/>
      <c r="B39" s="101" t="s">
        <v>4</v>
      </c>
      <c r="C39" s="125">
        <f>+mln!C39/mln!C$106</f>
        <v>0.0017772408142163354</v>
      </c>
      <c r="D39" s="125">
        <f>+mln!D39/mln!D$106</f>
        <v>0.0002740301793491193</v>
      </c>
      <c r="E39" s="125">
        <f>+mln!E39/mln!E$106</f>
        <v>0.00029970243120455134</v>
      </c>
      <c r="F39" s="125">
        <f>+mln!F39/mln!F$106</f>
        <v>0.0003482862010045989</v>
      </c>
    </row>
    <row r="40" spans="1:6" s="112" customFormat="1" ht="12" customHeight="1" hidden="1" outlineLevel="1">
      <c r="A40" s="111"/>
      <c r="B40" s="101" t="s">
        <v>5</v>
      </c>
      <c r="C40" s="125">
        <f>+mln!C40/mln!C$106</f>
        <v>-0.00035600645894363236</v>
      </c>
      <c r="D40" s="125">
        <f>+mln!D40/mln!D$106</f>
        <v>7.852864385714431E-05</v>
      </c>
      <c r="E40" s="125">
        <f>+mln!E40/mln!E$106</f>
        <v>6.952954899705949E-05</v>
      </c>
      <c r="F40" s="125">
        <f>+mln!F40/mln!F$106</f>
        <v>5.9056642643713796E-05</v>
      </c>
    </row>
    <row r="41" spans="2:6" ht="12" customHeight="1" collapsed="1">
      <c r="B41" s="33" t="s">
        <v>48</v>
      </c>
      <c r="C41" s="66">
        <f>+mln!C41/mln!C$106</f>
        <v>0.0025002947318699302</v>
      </c>
      <c r="D41" s="66">
        <f>+mln!D41/mln!D$106</f>
        <v>0.0025211846537243248</v>
      </c>
      <c r="E41" s="66">
        <f>+mln!E41/mln!E$106</f>
        <v>0.0024141591017198707</v>
      </c>
      <c r="F41" s="66">
        <f>+mln!F41/mln!F$106</f>
        <v>0.002308364456534897</v>
      </c>
    </row>
    <row r="42" spans="2:6" ht="12" customHeight="1">
      <c r="B42" s="33" t="s">
        <v>49</v>
      </c>
      <c r="C42" s="66">
        <f>+mln!C42/mln!C$106</f>
        <v>0.014370370852042652</v>
      </c>
      <c r="D42" s="66">
        <f>+mln!D42/mln!D$106</f>
        <v>0.013778868049230506</v>
      </c>
      <c r="E42" s="66">
        <f>+mln!E42/mln!E$106</f>
        <v>0.01263318238880346</v>
      </c>
      <c r="F42" s="66">
        <f>+mln!F42/mln!F$106</f>
        <v>0.011546053620007542</v>
      </c>
    </row>
    <row r="43" spans="2:6" ht="12" customHeight="1">
      <c r="B43" s="57" t="s">
        <v>50</v>
      </c>
      <c r="C43" s="66">
        <f>+mln!C43/mln!C$106</f>
        <v>0.0008393917414432461</v>
      </c>
      <c r="D43" s="66">
        <f>+mln!D43/mln!D$106</f>
        <v>0.0008492660292711682</v>
      </c>
      <c r="E43" s="66">
        <f>+mln!E43/mln!E$106</f>
        <v>0.000830419135707175</v>
      </c>
      <c r="F43" s="66">
        <f>+mln!F43/mln!F$106</f>
        <v>0.0007863833714367974</v>
      </c>
    </row>
    <row r="44" spans="2:6" ht="12" customHeight="1">
      <c r="B44" s="57" t="s">
        <v>51</v>
      </c>
      <c r="C44" s="66">
        <f>+mln!C44/mln!C$106</f>
        <v>0.006369458143243113</v>
      </c>
      <c r="D44" s="66">
        <f>+mln!D44/mln!D$106</f>
        <v>0.007721526533330657</v>
      </c>
      <c r="E44" s="66">
        <f>+mln!E44/mln!E$106</f>
        <v>0.007593684161339567</v>
      </c>
      <c r="F44" s="66">
        <f>+mln!F44/mln!F$106</f>
        <v>0.007170817942065456</v>
      </c>
    </row>
    <row r="45" spans="2:6" ht="1.5" customHeight="1" collapsed="1">
      <c r="B45" s="19"/>
      <c r="C45" s="66">
        <f>+mln!C45/mln!C$106</f>
        <v>0</v>
      </c>
      <c r="D45" s="66">
        <f>+mln!D45/mln!D$106</f>
        <v>0</v>
      </c>
      <c r="E45" s="66">
        <f>+mln!E45/mln!E$106</f>
        <v>0</v>
      </c>
      <c r="F45" s="66">
        <f>+mln!F45/mln!F$106</f>
        <v>0</v>
      </c>
    </row>
    <row r="46" spans="1:6" s="13" customFormat="1" ht="12" customHeight="1">
      <c r="A46" s="11"/>
      <c r="B46" s="84" t="s">
        <v>80</v>
      </c>
      <c r="C46" s="126">
        <f>+mln!C46/mln!C$106</f>
        <v>0.041149657285591244</v>
      </c>
      <c r="D46" s="63">
        <f>+mln!D46/mln!D$106</f>
        <v>0.03844256795426824</v>
      </c>
      <c r="E46" s="63">
        <f>+mln!E46/mln!E$106</f>
        <v>0.032386681179745</v>
      </c>
      <c r="F46" s="63">
        <f>+mln!F46/mln!F$106</f>
        <v>0.023411833742408395</v>
      </c>
    </row>
    <row r="47" spans="2:6" ht="12" customHeight="1">
      <c r="B47" s="33" t="s">
        <v>52</v>
      </c>
      <c r="C47" s="66">
        <f>+mln!C47/mln!C$106</f>
        <v>0.00012878885012700648</v>
      </c>
      <c r="D47" s="66">
        <f>+mln!D47/mln!D$106</f>
        <v>0.0001369164276493917</v>
      </c>
      <c r="E47" s="66">
        <f>+mln!E47/mln!E$106</f>
        <v>0.0001290629417339522</v>
      </c>
      <c r="F47" s="66">
        <f>+mln!F47/mln!F$106</f>
        <v>0.00012145647674947884</v>
      </c>
    </row>
    <row r="48" spans="1:6" s="23" customFormat="1" ht="6.75" customHeight="1" hidden="1" outlineLevel="1">
      <c r="A48" s="21"/>
      <c r="B48" s="22" t="s">
        <v>27</v>
      </c>
      <c r="C48" s="67">
        <f>+mln!C48/mln!C$106</f>
        <v>2.3371090742739732E-05</v>
      </c>
      <c r="D48" s="67">
        <f>+mln!D48/mln!D$106</f>
        <v>2.8649956357952896E-05</v>
      </c>
      <c r="E48" s="67">
        <f>+mln!E48/mln!E$106</f>
        <v>2.7080427624622166E-05</v>
      </c>
      <c r="F48" s="67">
        <f>+mln!F48/mln!F$106</f>
        <v>2.548665067537411E-05</v>
      </c>
    </row>
    <row r="49" spans="2:6" s="1" customFormat="1" ht="12" customHeight="1" collapsed="1">
      <c r="B49" s="33" t="s">
        <v>53</v>
      </c>
      <c r="C49" s="66">
        <f>+mln!C49/mln!C$106</f>
        <v>0.041020868435464236</v>
      </c>
      <c r="D49" s="66">
        <f>+mln!D49/mln!D$106</f>
        <v>0.03830565152661884</v>
      </c>
      <c r="E49" s="66">
        <f>+mln!E49/mln!E$106</f>
        <v>0.03225761823801104</v>
      </c>
      <c r="F49" s="66">
        <f>+mln!F49/mln!F$106</f>
        <v>0.023290377265658916</v>
      </c>
    </row>
    <row r="50" spans="2:6" ht="12" customHeight="1" hidden="1" outlineLevel="1">
      <c r="B50" s="22" t="s">
        <v>28</v>
      </c>
      <c r="C50" s="67">
        <f>+mln!C50/mln!C$106</f>
        <v>0.02659839437725418</v>
      </c>
      <c r="D50" s="67">
        <f>+mln!D50/mln!D$106</f>
        <v>0.027633049303725007</v>
      </c>
      <c r="E50" s="67">
        <f>+mln!E50/mln!E$106</f>
        <v>0.02436675556926971</v>
      </c>
      <c r="F50" s="67">
        <f>+mln!F50/mln!F$106</f>
        <v>0.018090678738381157</v>
      </c>
    </row>
    <row r="51" spans="2:6" ht="9.75" customHeight="1" collapsed="1">
      <c r="B51" s="22"/>
      <c r="C51" s="67">
        <f>+mln!C51/mln!C$106</f>
        <v>0</v>
      </c>
      <c r="D51" s="67">
        <f>+mln!D51/mln!D$106</f>
        <v>0</v>
      </c>
      <c r="E51" s="67">
        <f>+mln!E51/mln!E$106</f>
        <v>0</v>
      </c>
      <c r="F51" s="67">
        <f>+mln!F51/mln!F$106</f>
        <v>0</v>
      </c>
    </row>
    <row r="52" spans="1:6" s="109" customFormat="1" ht="12.75" customHeight="1">
      <c r="A52" s="106"/>
      <c r="B52" s="107" t="s">
        <v>87</v>
      </c>
      <c r="C52" s="122">
        <f>+mln!C52/mln!C$106</f>
        <v>0.4378066365543825</v>
      </c>
      <c r="D52" s="121">
        <f>+mln!D52/mln!D$106</f>
        <v>0.4436938236452889</v>
      </c>
      <c r="E52" s="121">
        <f>+mln!E52/mln!E$106</f>
        <v>0.43220581954875953</v>
      </c>
      <c r="F52" s="121">
        <f>+mln!F52/mln!F$106</f>
        <v>0.4165876759323219</v>
      </c>
    </row>
    <row r="53" spans="1:6" s="28" customFormat="1" ht="6.75" customHeight="1" hidden="1">
      <c r="A53" s="26"/>
      <c r="B53" s="27"/>
      <c r="C53" s="127">
        <f>+mln!C53/mln!C$106</f>
        <v>0.4378066365543825</v>
      </c>
      <c r="D53" s="69">
        <f>+mln!D53/mln!D$106</f>
        <v>0.43862897262774386</v>
      </c>
      <c r="E53" s="69">
        <f>+mln!E53/mln!E$106</f>
        <v>0.4322058195487595</v>
      </c>
      <c r="F53" s="69">
        <f>+mln!F53/mln!F$106</f>
        <v>0.4165876759323219</v>
      </c>
    </row>
    <row r="54" spans="1:6" s="13" customFormat="1" ht="12" customHeight="1" collapsed="1">
      <c r="A54" s="11"/>
      <c r="B54" s="84" t="s">
        <v>54</v>
      </c>
      <c r="C54" s="64">
        <f>+mln!C54/mln!C$106</f>
        <v>0.42558074600998763</v>
      </c>
      <c r="D54" s="63">
        <f>+mln!D54/mln!D$106</f>
        <v>0.43116930546440685</v>
      </c>
      <c r="E54" s="63">
        <f>+mln!E54/mln!E$106</f>
        <v>0.4206028944753124</v>
      </c>
      <c r="F54" s="63">
        <f>+mln!F54/mln!F$106</f>
        <v>0.4050283183322511</v>
      </c>
    </row>
    <row r="55" spans="1:6" s="81" customFormat="1" ht="12.75" customHeight="1">
      <c r="A55" s="88"/>
      <c r="B55" s="110" t="s">
        <v>55</v>
      </c>
      <c r="C55" s="124">
        <f>+mln!C55/mln!C$106</f>
        <v>0.4211663674516314</v>
      </c>
      <c r="D55" s="123">
        <f>+mln!D55/mln!D$106</f>
        <v>0.42616913531458006</v>
      </c>
      <c r="E55" s="123">
        <f>+mln!E55/mln!E$106</f>
        <v>0.4111634461087109</v>
      </c>
      <c r="F55" s="123">
        <f>+mln!F55/mln!F$106</f>
        <v>0.3916862213343767</v>
      </c>
    </row>
    <row r="56" spans="1:6" s="13" customFormat="1" ht="12" customHeight="1">
      <c r="A56" s="11"/>
      <c r="B56" s="85" t="s">
        <v>56</v>
      </c>
      <c r="C56" s="64">
        <f>+mln!C56/mln!C$106</f>
        <v>0.3679169046826968</v>
      </c>
      <c r="D56" s="63">
        <f>+mln!D56/mln!D$106</f>
        <v>0.3630632850337336</v>
      </c>
      <c r="E56" s="63">
        <f>+mln!E56/mln!E$106</f>
        <v>0.35209124101119077</v>
      </c>
      <c r="F56" s="63">
        <f>+mln!F56/mln!F$106</f>
        <v>0.3454582413726323</v>
      </c>
    </row>
    <row r="57" spans="1:6" s="32" customFormat="1" ht="12" customHeight="1" hidden="1" outlineLevel="1">
      <c r="A57" s="29"/>
      <c r="B57" s="30" t="s">
        <v>14</v>
      </c>
      <c r="C57" s="70">
        <f>+mln!C57/mln!C$106</f>
        <v>0.36350252612434053</v>
      </c>
      <c r="D57" s="70">
        <f>+mln!D57/mln!D$106</f>
        <v>0.35806311488390674</v>
      </c>
      <c r="E57" s="70">
        <f>+mln!E57/mln!E$106</f>
        <v>0.3426517926445893</v>
      </c>
      <c r="F57" s="70">
        <f>+mln!F57/mln!F$106</f>
        <v>0.33211614437475795</v>
      </c>
    </row>
    <row r="58" spans="2:6" ht="12" customHeight="1" collapsed="1">
      <c r="B58" s="86" t="s">
        <v>57</v>
      </c>
      <c r="C58" s="65">
        <f>+mln!C58/mln!C$106</f>
        <v>0.08852947159127238</v>
      </c>
      <c r="D58" s="65">
        <f>+mln!D58/mln!D$106</f>
        <v>0.08758407751901297</v>
      </c>
      <c r="E58" s="65">
        <f>+mln!E58/mln!E$106</f>
        <v>0.08365286780271629</v>
      </c>
      <c r="F58" s="65">
        <f>+mln!F58/mln!F$106</f>
        <v>0.0797952078340072</v>
      </c>
    </row>
    <row r="59" spans="2:6" ht="12" customHeight="1">
      <c r="B59" s="18" t="s">
        <v>58</v>
      </c>
      <c r="C59" s="66">
        <f>+mln!C59/mln!C$106</f>
        <v>0.06024213735359629</v>
      </c>
      <c r="D59" s="71">
        <f>+mln!D59/mln!D$106</f>
        <v>0.06007859087309906</v>
      </c>
      <c r="E59" s="71">
        <f>+mln!E59/mln!E$106</f>
        <v>0.05761629684657263</v>
      </c>
      <c r="F59" s="71">
        <f>+mln!F59/mln!F$106</f>
        <v>0.055107137868239155</v>
      </c>
    </row>
    <row r="60" spans="2:6" ht="12" customHeight="1">
      <c r="B60" s="18" t="s">
        <v>59</v>
      </c>
      <c r="C60" s="66">
        <f>+mln!C60/mln!C$106</f>
        <v>0.008252577002143314</v>
      </c>
      <c r="D60" s="66">
        <f>+mln!D60/mln!D$106</f>
        <v>0.007503610021240323</v>
      </c>
      <c r="E60" s="66">
        <f>+mln!E60/mln!E$106</f>
        <v>0.007007912522748318</v>
      </c>
      <c r="F60" s="66">
        <f>+mln!F60/mln!F$106</f>
        <v>0.006537077814207417</v>
      </c>
    </row>
    <row r="61" spans="2:6" ht="12" customHeight="1">
      <c r="B61" s="18" t="s">
        <v>60</v>
      </c>
      <c r="C61" s="128">
        <f>+mln!C61/mln!C$106</f>
        <v>0.020034757235532774</v>
      </c>
      <c r="D61" s="72">
        <f>+mln!D61/mln!D$106</f>
        <v>0.020001876624673585</v>
      </c>
      <c r="E61" s="72">
        <f>+mln!E61/mln!E$106</f>
        <v>0.019028658433395334</v>
      </c>
      <c r="F61" s="72">
        <f>+mln!F61/mln!F$106</f>
        <v>0.018150992151560623</v>
      </c>
    </row>
    <row r="62" spans="1:6" s="112" customFormat="1" ht="12" customHeight="1" hidden="1" outlineLevel="1">
      <c r="A62" s="111"/>
      <c r="B62" s="100" t="s">
        <v>1</v>
      </c>
      <c r="C62" s="125">
        <f>+mln!C62/mln!C$106</f>
        <v>0.01517436707256914</v>
      </c>
      <c r="D62" s="125">
        <f>+mln!D62/mln!D$106</f>
        <v>0.015200102288173263</v>
      </c>
      <c r="E62" s="125">
        <f>+mln!E62/mln!E$106</f>
        <v>0.01447843315732961</v>
      </c>
      <c r="F62" s="125">
        <f>+mln!F62/mln!F$106</f>
        <v>0.013827943641763374</v>
      </c>
    </row>
    <row r="63" spans="1:6" s="112" customFormat="1" ht="12" customHeight="1" hidden="1" outlineLevel="1">
      <c r="A63" s="111"/>
      <c r="B63" s="100" t="s">
        <v>2</v>
      </c>
      <c r="C63" s="125">
        <f>+mln!C63/mln!C$106</f>
        <v>0.0036619765523131786</v>
      </c>
      <c r="D63" s="125">
        <f>+mln!D63/mln!D$106</f>
        <v>0.0036428827101235247</v>
      </c>
      <c r="E63" s="125">
        <f>+mln!E63/mln!E$106</f>
        <v>0.0034709898595261033</v>
      </c>
      <c r="F63" s="125">
        <f>+mln!F63/mln!F$106</f>
        <v>0.003316569340145538</v>
      </c>
    </row>
    <row r="64" spans="1:6" s="112" customFormat="1" ht="12" customHeight="1" hidden="1" outlineLevel="1">
      <c r="A64" s="111"/>
      <c r="B64" s="100" t="s">
        <v>11</v>
      </c>
      <c r="C64" s="125">
        <f>+mln!C64/mln!C$106</f>
        <v>0.0011984136106504562</v>
      </c>
      <c r="D64" s="125">
        <f>+mln!D64/mln!D$106</f>
        <v>0.001158891626376798</v>
      </c>
      <c r="E64" s="125">
        <f>+mln!E64/mln!E$106</f>
        <v>0.0010792354165396225</v>
      </c>
      <c r="F64" s="125">
        <f>+mln!F64/mln!F$106</f>
        <v>0.0010064791696517133</v>
      </c>
    </row>
    <row r="65" spans="2:6" ht="12" customHeight="1" collapsed="1">
      <c r="B65" s="86" t="s">
        <v>61</v>
      </c>
      <c r="C65" s="66">
        <f>+mln!C65/mln!C$106</f>
        <v>0.0634863028327226</v>
      </c>
      <c r="D65" s="71">
        <f>+mln!D65/mln!D$106</f>
        <v>0.058269426755816346</v>
      </c>
      <c r="E65" s="71">
        <f>+mln!E65/mln!E$106</f>
        <v>0.04318050313166724</v>
      </c>
      <c r="F65" s="71">
        <f>+mln!F65/mln!F$106</f>
        <v>0.0386716637003147</v>
      </c>
    </row>
    <row r="66" spans="2:6" ht="12" customHeight="1">
      <c r="B66" s="86" t="s">
        <v>62</v>
      </c>
      <c r="C66" s="66">
        <f>+mln!C66/mln!C$106</f>
        <v>0.0009266705256456833</v>
      </c>
      <c r="D66" s="71">
        <f>+mln!D66/mln!D$106</f>
        <v>0.0008559790740040241</v>
      </c>
      <c r="E66" s="71">
        <f>+mln!E66/mln!E$106</f>
        <v>0.0007999462622157398</v>
      </c>
      <c r="F66" s="71">
        <f>+mln!F66/mln!F$106</f>
        <v>0.0007525529038855597</v>
      </c>
    </row>
    <row r="67" spans="2:6" ht="12" customHeight="1" collapsed="1">
      <c r="B67" s="86" t="s">
        <v>63</v>
      </c>
      <c r="C67" s="66">
        <f>+mln!C67/mln!C$106</f>
        <v>0.03829298797285479</v>
      </c>
      <c r="D67" s="73">
        <f>+mln!D67/mln!D$106</f>
        <v>0.0341071301589352</v>
      </c>
      <c r="E67" s="73">
        <f>+mln!E67/mln!E$106</f>
        <v>0.03404516737589714</v>
      </c>
      <c r="F67" s="73">
        <f>+mln!F67/mln!F$106</f>
        <v>0.032222063702401084</v>
      </c>
    </row>
    <row r="68" spans="2:6" ht="12" customHeight="1">
      <c r="B68" s="18" t="s">
        <v>64</v>
      </c>
      <c r="C68" s="66">
        <f>+mln!C68/mln!C$106</f>
        <v>0.03653530346967136</v>
      </c>
      <c r="D68" s="71">
        <f>+mln!D68/mln!D$106</f>
        <v>0.03258192282883995</v>
      </c>
      <c r="E68" s="71">
        <f>+mln!E68/mln!E$106</f>
        <v>0.032619800868855624</v>
      </c>
      <c r="F68" s="71">
        <f>+mln!F68/mln!F$106</f>
        <v>0.030881143999864843</v>
      </c>
    </row>
    <row r="69" spans="2:6" ht="12" customHeight="1">
      <c r="B69" s="18" t="s">
        <v>65</v>
      </c>
      <c r="C69" s="66">
        <f>+mln!C69/mln!C$106</f>
        <v>0.0017576845031834231</v>
      </c>
      <c r="D69" s="71">
        <f>+mln!D69/mln!D$106</f>
        <v>0.0015252073300952547</v>
      </c>
      <c r="E69" s="71">
        <f>+mln!E69/mln!E$106</f>
        <v>0.001425366507041516</v>
      </c>
      <c r="F69" s="71">
        <f>+mln!F69/mln!F$106</f>
        <v>0.0013409197025362437</v>
      </c>
    </row>
    <row r="70" spans="2:6" ht="12" customHeight="1">
      <c r="B70" s="86" t="s">
        <v>66</v>
      </c>
      <c r="C70" s="66">
        <f>+mln!C70/mln!C$106</f>
        <v>0.17226709320184508</v>
      </c>
      <c r="D70" s="73">
        <f>+mln!D70/mln!D$106</f>
        <v>0.17724650137613823</v>
      </c>
      <c r="E70" s="73">
        <f>+mln!E70/mln!E$106</f>
        <v>0.18097330807209286</v>
      </c>
      <c r="F70" s="73">
        <f>+mln!F70/mln!F$106</f>
        <v>0.18067465623414938</v>
      </c>
    </row>
    <row r="71" spans="2:6" ht="12" customHeight="1">
      <c r="B71" s="90" t="s">
        <v>67</v>
      </c>
      <c r="C71" s="66">
        <f>+mln!C71/mln!C$106</f>
        <v>0.10358881471636613</v>
      </c>
      <c r="D71" s="71">
        <f>+mln!D71/mln!D$106</f>
        <v>0.11109304856745135</v>
      </c>
      <c r="E71" s="71">
        <f>+mln!E71/mln!E$106</f>
        <v>0.11514467504455572</v>
      </c>
      <c r="F71" s="71">
        <f>+mln!F71/mln!F$106</f>
        <v>0.11664352778647816</v>
      </c>
    </row>
    <row r="72" spans="2:6" ht="12" customHeight="1" collapsed="1">
      <c r="B72" s="18" t="s">
        <v>68</v>
      </c>
      <c r="C72" s="66">
        <f>+mln!C72/mln!C$106</f>
        <v>0.030589812142383276</v>
      </c>
      <c r="D72" s="65">
        <f>+mln!D72/mln!D$106</f>
        <v>0.029168148298664577</v>
      </c>
      <c r="E72" s="65">
        <f>+mln!E72/mln!E$106</f>
        <v>0.028289047485689462</v>
      </c>
      <c r="F72" s="65">
        <f>+mln!F72/mln!F$106</f>
        <v>0.026209638841933985</v>
      </c>
    </row>
    <row r="73" spans="2:6" ht="12" customHeight="1">
      <c r="B73" s="18" t="s">
        <v>69</v>
      </c>
      <c r="C73" s="66">
        <f>+mln!C73/mln!C$106</f>
        <v>0.03808846634309563</v>
      </c>
      <c r="D73" s="71">
        <f>+mln!D73/mln!D$106</f>
        <v>0.0369853045100223</v>
      </c>
      <c r="E73" s="71">
        <f>+mln!E73/mln!E$106</f>
        <v>0.037539585541847664</v>
      </c>
      <c r="F73" s="71">
        <f>+mln!F73/mln!F$106</f>
        <v>0.03782148960573725</v>
      </c>
    </row>
    <row r="74" spans="2:6" ht="7.5" customHeight="1" hidden="1" outlineLevel="1">
      <c r="B74" s="34"/>
      <c r="C74" s="66">
        <f>+mln!C74/mln!C$106</f>
        <v>0</v>
      </c>
      <c r="D74" s="71">
        <f>+mln!D74/mln!D$106</f>
        <v>0</v>
      </c>
      <c r="E74" s="71">
        <f>+mln!E74/mln!E$106</f>
        <v>0</v>
      </c>
      <c r="F74" s="71">
        <f>+mln!F74/mln!F$106</f>
        <v>0</v>
      </c>
    </row>
    <row r="75" spans="2:6" ht="11.25" customHeight="1" collapsed="1">
      <c r="B75" s="85" t="s">
        <v>70</v>
      </c>
      <c r="C75" s="64">
        <f>+mln!C75/mln!C$106</f>
        <v>0.00012673760035096765</v>
      </c>
      <c r="D75" s="74">
        <f>+mln!D75/mln!D$106</f>
        <v>0.0001084102934855612</v>
      </c>
      <c r="E75" s="74">
        <f>+mln!E75/mln!E$106</f>
        <v>0.00010131370227758436</v>
      </c>
      <c r="F75" s="74">
        <f>+mln!F75/mln!F$106</f>
        <v>9.531130333831188E-05</v>
      </c>
    </row>
    <row r="76" spans="1:6" s="13" customFormat="1" ht="12" customHeight="1">
      <c r="A76" s="11"/>
      <c r="B76" s="85" t="s">
        <v>71</v>
      </c>
      <c r="C76" s="64">
        <f>+mln!C76/mln!C$106</f>
        <v>0.00020781678610492987</v>
      </c>
      <c r="D76" s="74">
        <f>+mln!D76/mln!D$106</f>
        <v>0.00017992214013586323</v>
      </c>
      <c r="E76" s="74">
        <f>+mln!E76/mln!E$106</f>
        <v>0.0001681443482237087</v>
      </c>
      <c r="F76" s="74">
        <f>+mln!F76/mln!F$106</f>
        <v>0.0001581825223824478</v>
      </c>
    </row>
    <row r="77" spans="1:6" s="13" customFormat="1" ht="12" customHeight="1">
      <c r="A77" s="11"/>
      <c r="B77" s="85" t="s">
        <v>72</v>
      </c>
      <c r="C77" s="64">
        <f>+mln!C77/mln!C$106</f>
        <v>0.055609416645852824</v>
      </c>
      <c r="D77" s="74">
        <f>+mln!D77/mln!D$106</f>
        <v>0.06619081045102353</v>
      </c>
      <c r="E77" s="74">
        <f>+mln!E77/mln!E$106</f>
        <v>0.06662991266613863</v>
      </c>
      <c r="F77" s="74">
        <f>+mln!F77/mln!F$106</f>
        <v>0.05772240477210117</v>
      </c>
    </row>
    <row r="78" spans="1:6" s="112" customFormat="1" ht="12" customHeight="1" hidden="1" outlineLevel="1">
      <c r="A78" s="111"/>
      <c r="B78" s="99" t="s">
        <v>29</v>
      </c>
      <c r="C78" s="129">
        <f>+mln!C78/mln!C$106</f>
        <v>0.013054091113590592</v>
      </c>
      <c r="D78" s="125">
        <f>+mln!D78/mln!D$106</f>
        <v>0.0186170903814541</v>
      </c>
      <c r="E78" s="125">
        <f>+mln!E78/mln!E$106</f>
        <v>0.01680894131811301</v>
      </c>
      <c r="F78" s="125">
        <f>+mln!F78/mln!F$106</f>
        <v>0.015087848357128683</v>
      </c>
    </row>
    <row r="79" spans="1:6" s="13" customFormat="1" ht="12" customHeight="1" collapsed="1">
      <c r="A79" s="11"/>
      <c r="B79" s="85" t="s">
        <v>73</v>
      </c>
      <c r="C79" s="64">
        <f>+mln!C79/mln!C$106</f>
        <v>0.0017198702949821525</v>
      </c>
      <c r="D79" s="63">
        <f>+mln!D79/mln!D$106</f>
        <v>0.001626877546028353</v>
      </c>
      <c r="E79" s="63">
        <f>+mln!E79/mln!E$106</f>
        <v>0.001612282747481649</v>
      </c>
      <c r="F79" s="63">
        <f>+mln!F79/mln!F$106</f>
        <v>0.001594178361796762</v>
      </c>
    </row>
    <row r="80" spans="2:6" ht="0.75" customHeight="1">
      <c r="B80" s="57"/>
      <c r="C80" s="66"/>
      <c r="D80" s="66"/>
      <c r="E80" s="66"/>
      <c r="F80" s="66"/>
    </row>
    <row r="81" spans="2:6" ht="12" customHeight="1">
      <c r="B81" s="57" t="s">
        <v>85</v>
      </c>
      <c r="C81" s="66">
        <f>+mln!C81/mln!C$106</f>
        <v>0.0011882862908256702</v>
      </c>
      <c r="D81" s="65">
        <f>+mln!D81/mln!D$106</f>
        <v>0.0011666465248367642</v>
      </c>
      <c r="E81" s="65">
        <f>+mln!E81/mln!E$106</f>
        <v>0.0011821786756194745</v>
      </c>
      <c r="F81" s="65">
        <f>+mln!F81/mln!F$106</f>
        <v>0.0011895560971006995</v>
      </c>
    </row>
    <row r="82" spans="2:6" ht="12" customHeight="1">
      <c r="B82" s="36" t="s">
        <v>74</v>
      </c>
      <c r="C82" s="66">
        <f>+mln!C82/mln!C$106</f>
        <v>0.0011789835707529319</v>
      </c>
      <c r="D82" s="66">
        <f>+mln!D82/mln!D$106</f>
        <v>0.0011585924819659114</v>
      </c>
      <c r="E82" s="66">
        <f>+mln!E82/mln!E$106</f>
        <v>0.0011746518543618864</v>
      </c>
      <c r="F82" s="66">
        <f>+mln!F82/mln!F$106</f>
        <v>0.0011824752074685184</v>
      </c>
    </row>
    <row r="83" spans="2:6" ht="12" customHeight="1">
      <c r="B83" s="87" t="s">
        <v>75</v>
      </c>
      <c r="C83" s="66">
        <f>+mln!C83/mln!C$106</f>
        <v>3.3224000259780123E-06</v>
      </c>
      <c r="D83" s="66">
        <f>+mln!D83/mln!D$106</f>
        <v>2.87644388244743E-06</v>
      </c>
      <c r="E83" s="66">
        <f>+mln!E83/mln!E$106</f>
        <v>2.688150449138591E-06</v>
      </c>
      <c r="F83" s="66">
        <f>+mln!F83/mln!F$106</f>
        <v>2.5288891543503907E-06</v>
      </c>
    </row>
    <row r="84" spans="2:6" ht="12" customHeight="1">
      <c r="B84" s="87" t="s">
        <v>76</v>
      </c>
      <c r="C84" s="66">
        <f>+mln!C84/mln!C$106</f>
        <v>5.980320046760422E-06</v>
      </c>
      <c r="D84" s="66">
        <f>+mln!D84/mln!D$106</f>
        <v>5.177598988405374E-06</v>
      </c>
      <c r="E84" s="66">
        <f>+mln!E84/mln!E$106</f>
        <v>4.838670808449464E-06</v>
      </c>
      <c r="F84" s="66">
        <f>+mln!F84/mln!F$106</f>
        <v>4.5520004778307036E-06</v>
      </c>
    </row>
    <row r="85" spans="2:6" ht="12" customHeight="1">
      <c r="B85" s="17" t="s">
        <v>31</v>
      </c>
      <c r="C85" s="66">
        <f>+mln!C85/mln!C$106</f>
        <v>0.000531584004156482</v>
      </c>
      <c r="D85" s="66">
        <f>+mln!D85/mln!D$106</f>
        <v>0.0004602310211915888</v>
      </c>
      <c r="E85" s="66">
        <f>+mln!E85/mln!E$106</f>
        <v>0.0004301040718621746</v>
      </c>
      <c r="F85" s="66">
        <f>+mln!F85/mln!F$106</f>
        <v>0.0004046222646960625</v>
      </c>
    </row>
    <row r="86" spans="1:6" s="40" customFormat="1" ht="12" customHeight="1" hidden="1" outlineLevel="1">
      <c r="A86" s="39"/>
      <c r="B86" s="130" t="s">
        <v>30</v>
      </c>
      <c r="C86" s="66">
        <f>+mln!C86/mln!C$106</f>
        <v>0</v>
      </c>
      <c r="D86" s="66">
        <f>+mln!D86/mln!D$106</f>
        <v>0</v>
      </c>
      <c r="E86" s="66">
        <f>+mln!E86/mln!E$106</f>
        <v>0</v>
      </c>
      <c r="F86" s="66">
        <f>+mln!F86/mln!F$106</f>
        <v>0</v>
      </c>
    </row>
    <row r="87" spans="1:6" s="13" customFormat="1" ht="6" customHeight="1" hidden="1" outlineLevel="1">
      <c r="A87" s="11"/>
      <c r="B87" s="41"/>
      <c r="C87" s="66">
        <f>+mln!C87/mln!C$106</f>
        <v>0</v>
      </c>
      <c r="D87" s="66">
        <f>+mln!D87/mln!D$106</f>
        <v>0</v>
      </c>
      <c r="E87" s="66">
        <f>+mln!E87/mln!E$106</f>
        <v>0</v>
      </c>
      <c r="F87" s="66">
        <f>+mln!F87/mln!F$106</f>
        <v>0</v>
      </c>
    </row>
    <row r="88" spans="1:6" s="81" customFormat="1" ht="12" customHeight="1" collapsed="1">
      <c r="A88" s="88"/>
      <c r="B88" s="110" t="s">
        <v>77</v>
      </c>
      <c r="C88" s="124">
        <f>+mln!C88/mln!C$106</f>
        <v>0.004414378558356248</v>
      </c>
      <c r="D88" s="123">
        <f>+mln!D88/mln!D$106</f>
        <v>0.005000170149826817</v>
      </c>
      <c r="E88" s="123">
        <f>+mln!E88/mln!E$106</f>
        <v>0.009439448366601511</v>
      </c>
      <c r="F88" s="123">
        <f>+mln!F88/mln!F$106</f>
        <v>0.013342096997874397</v>
      </c>
    </row>
    <row r="89" spans="2:6" ht="12" customHeight="1">
      <c r="B89" s="57" t="s">
        <v>78</v>
      </c>
      <c r="C89" s="66">
        <f>+mln!C89/mln!C$106</f>
        <v>0.0033482011200997525</v>
      </c>
      <c r="D89" s="66">
        <f>+mln!D89/mln!D$106</f>
        <v>0.0039341962901847174</v>
      </c>
      <c r="E89" s="66">
        <f>+mln!E89/mln!E$106</f>
        <v>0.007504497243368139</v>
      </c>
      <c r="F89" s="66">
        <f>+mln!F89/mln!F$106</f>
        <v>0.010493071719252144</v>
      </c>
    </row>
    <row r="90" spans="2:6" ht="12" customHeight="1">
      <c r="B90" s="57" t="s">
        <v>79</v>
      </c>
      <c r="C90" s="66">
        <f>+mln!C90/mln!C$106</f>
        <v>0.0010661774382564949</v>
      </c>
      <c r="D90" s="66">
        <f>+mln!D90/mln!D$106</f>
        <v>0.0010659738596420988</v>
      </c>
      <c r="E90" s="66">
        <f>+mln!E90/mln!E$106</f>
        <v>0.0019349511232333713</v>
      </c>
      <c r="F90" s="66">
        <f>+mln!F90/mln!F$106</f>
        <v>0.002849025278622254</v>
      </c>
    </row>
    <row r="91" spans="1:6" s="23" customFormat="1" ht="10.5" customHeight="1" hidden="1" outlineLevel="2">
      <c r="A91" s="21"/>
      <c r="B91" s="24"/>
      <c r="C91" s="68">
        <f>+mln!C91/mln!C$106</f>
        <v>0</v>
      </c>
      <c r="D91" s="68">
        <f>+mln!D91/mln!D$106</f>
        <v>0</v>
      </c>
      <c r="E91" s="68">
        <f>+mln!E91/mln!E$106</f>
        <v>0</v>
      </c>
      <c r="F91" s="68">
        <f>+mln!F91/mln!F$106</f>
        <v>0</v>
      </c>
    </row>
    <row r="92" spans="1:6" s="44" customFormat="1" ht="10.5" customHeight="1" hidden="1" outlineLevel="1">
      <c r="A92" s="42"/>
      <c r="B92" s="102"/>
      <c r="C92" s="76">
        <f>+mln!C92/mln!C$106</f>
        <v>0</v>
      </c>
      <c r="D92" s="76">
        <f>+mln!D92/mln!D$106</f>
        <v>0</v>
      </c>
      <c r="E92" s="76">
        <f>+mln!E92/mln!E$106</f>
        <v>0</v>
      </c>
      <c r="F92" s="76">
        <f>+mln!F92/mln!F$106</f>
        <v>0</v>
      </c>
    </row>
    <row r="93" spans="2:6" ht="6.75" customHeight="1" collapsed="1">
      <c r="B93" s="14"/>
      <c r="C93" s="68">
        <f>+mln!C93/mln!C$106</f>
        <v>0</v>
      </c>
      <c r="D93" s="68">
        <f>+mln!D93/mln!D$106</f>
        <v>0</v>
      </c>
      <c r="E93" s="68">
        <f>+mln!E93/mln!E$106</f>
        <v>0</v>
      </c>
      <c r="F93" s="68">
        <f>+mln!F93/mln!F$106</f>
        <v>0</v>
      </c>
    </row>
    <row r="94" spans="2:6" ht="12" customHeight="1">
      <c r="B94" s="84" t="s">
        <v>92</v>
      </c>
      <c r="C94" s="64">
        <f>+mln!C94/mln!C$106</f>
        <v>0.012225890544394852</v>
      </c>
      <c r="D94" s="64">
        <f>+mln!D94/mln!D$106</f>
        <v>0.012524518180882033</v>
      </c>
      <c r="E94" s="64">
        <f>+mln!E94/mln!E$106</f>
        <v>0.01160292507344714</v>
      </c>
      <c r="F94" s="64">
        <f>+mln!F94/mln!F$106</f>
        <v>0.011559357600070753</v>
      </c>
    </row>
    <row r="95" spans="2:6" ht="5.25" customHeight="1" hidden="1" outlineLevel="1">
      <c r="B95" s="45"/>
      <c r="C95" s="64">
        <f>+mln!C95/mln!C$106</f>
        <v>0</v>
      </c>
      <c r="D95" s="77">
        <f>+mln!D95/mln!D$106</f>
        <v>0</v>
      </c>
      <c r="E95" s="77">
        <f>+mln!E95/mln!E$106</f>
        <v>0</v>
      </c>
      <c r="F95" s="77">
        <f>+mln!F95/mln!F$106</f>
        <v>0</v>
      </c>
    </row>
    <row r="96" spans="1:6" s="49" customFormat="1" ht="12" customHeight="1" hidden="1" outlineLevel="1">
      <c r="A96" s="46"/>
      <c r="B96" s="47" t="s">
        <v>13</v>
      </c>
      <c r="C96" s="131">
        <f>+mln!C96/mln!C$106</f>
        <v>-0.036972059352876785</v>
      </c>
      <c r="D96" s="78">
        <f>+mln!D96/mln!D$106</f>
        <v>-0.06144153120132158</v>
      </c>
      <c r="E96" s="78">
        <f>+mln!E96/mln!E$106</f>
        <v>-0.05412696745956625</v>
      </c>
      <c r="F96" s="78">
        <f>+mln!F96/mln!F$106</f>
        <v>-0.04689723069294339</v>
      </c>
    </row>
    <row r="97" spans="1:6" s="53" customFormat="1" ht="6.75" customHeight="1" collapsed="1">
      <c r="A97" s="50"/>
      <c r="B97" s="51"/>
      <c r="C97" s="79">
        <f>+mln!C97/mln!C$106</f>
        <v>0</v>
      </c>
      <c r="D97" s="79">
        <f>+mln!D97/mln!D$106</f>
        <v>0</v>
      </c>
      <c r="E97" s="79">
        <f>+mln!E97/mln!E$106</f>
        <v>0</v>
      </c>
      <c r="F97" s="79">
        <f>+mln!F97/mln!F$106</f>
        <v>0</v>
      </c>
    </row>
    <row r="98" spans="1:6" s="13" customFormat="1" ht="12" customHeight="1">
      <c r="A98" s="11"/>
      <c r="B98" s="4" t="s">
        <v>12</v>
      </c>
      <c r="C98" s="64">
        <f>+mln!C98/mln!C$106</f>
        <v>-0.04138643791123308</v>
      </c>
      <c r="D98" s="63">
        <f>+mln!D98/mln!D$106</f>
        <v>-0.0664417013511484</v>
      </c>
      <c r="E98" s="63">
        <f>+mln!E98/mln!E$106</f>
        <v>-0.06356641582616773</v>
      </c>
      <c r="F98" s="63">
        <f>+mln!F98/mln!F$106</f>
        <v>-0.060239327690817815</v>
      </c>
    </row>
    <row r="99" spans="2:6" ht="6" customHeight="1">
      <c r="B99" s="5"/>
      <c r="C99" s="68">
        <f>+mln!C99/mln!C$106</f>
        <v>0</v>
      </c>
      <c r="D99" s="68">
        <f>+mln!D99/mln!D$106</f>
        <v>0</v>
      </c>
      <c r="E99" s="68">
        <f>+mln!E99/mln!E$106</f>
        <v>0</v>
      </c>
      <c r="F99" s="68">
        <f>+mln!F99/mln!F$106</f>
        <v>0</v>
      </c>
    </row>
    <row r="100" spans="1:6" s="13" customFormat="1" ht="12" customHeight="1">
      <c r="A100" s="11"/>
      <c r="B100" s="96" t="s">
        <v>22</v>
      </c>
      <c r="C100" s="132">
        <f>+mln!C100/mln!C$106</f>
        <v>0.04138643791123308</v>
      </c>
      <c r="D100" s="97">
        <f>+mln!D100/mln!D$106</f>
        <v>0.0664417013511484</v>
      </c>
      <c r="E100" s="97">
        <f>+mln!E100/mln!E$106</f>
        <v>0.06356641582616773</v>
      </c>
      <c r="F100" s="97">
        <f>+mln!F100/mln!F$106</f>
        <v>0.060239327690817815</v>
      </c>
    </row>
    <row r="101" spans="1:6" s="56" customFormat="1" ht="12" customHeight="1" hidden="1" outlineLevel="1">
      <c r="A101" s="55"/>
      <c r="B101" s="19" t="s">
        <v>15</v>
      </c>
      <c r="C101" s="66">
        <f>+mln!C101/mln!C$106</f>
        <v>0.029090984463463865</v>
      </c>
      <c r="D101" s="66">
        <f>+mln!D101/mln!D$106</f>
        <v>0.059438469352654295</v>
      </c>
      <c r="E101" s="66">
        <f>+mln!E101/mln!E$106</f>
        <v>0.05425895284832457</v>
      </c>
      <c r="F101" s="66">
        <f>+mln!F101/mln!F$106</f>
        <v>0.06242361830826169</v>
      </c>
    </row>
    <row r="102" spans="1:6" s="56" customFormat="1" ht="12" customHeight="1" hidden="1" outlineLevel="1">
      <c r="A102" s="55"/>
      <c r="B102" s="19" t="s">
        <v>16</v>
      </c>
      <c r="C102" s="66">
        <f>+mln!C102/mln!C$106</f>
        <v>0.012295453447769217</v>
      </c>
      <c r="D102" s="66">
        <f>+mln!D102/mln!D$106</f>
        <v>0.007003231998494096</v>
      </c>
      <c r="E102" s="66">
        <f>+mln!E102/mln!E$106</f>
        <v>0.009307462977843161</v>
      </c>
      <c r="F102" s="66">
        <f>+mln!F102/mln!F$106</f>
        <v>-0.0021842906174438757</v>
      </c>
    </row>
    <row r="103" spans="2:6" ht="12" customHeight="1" hidden="1" outlineLevel="1">
      <c r="B103" s="57" t="s">
        <v>17</v>
      </c>
      <c r="C103" s="66">
        <f>+mln!C103/mln!C$106</f>
        <v>0</v>
      </c>
      <c r="D103" s="66">
        <f>+mln!D103/mln!D$106</f>
        <v>0</v>
      </c>
      <c r="E103" s="66">
        <f>+mln!E103/mln!E$106</f>
        <v>0</v>
      </c>
      <c r="F103" s="66">
        <f>+mln!F103/mln!F$106</f>
        <v>0</v>
      </c>
    </row>
    <row r="104" spans="2:6" ht="12" customHeight="1" hidden="1" outlineLevel="1">
      <c r="B104" s="34" t="s">
        <v>24</v>
      </c>
      <c r="C104" s="66">
        <f>+mln!C104/mln!C$106</f>
        <v>1.2425776097157767E-05</v>
      </c>
      <c r="D104" s="66">
        <f>+mln!D104/mln!D$106</f>
        <v>5.494007815474591E-06</v>
      </c>
      <c r="E104" s="66">
        <f>+mln!E104/mln!E$106</f>
        <v>3.5483585928629406E-06</v>
      </c>
      <c r="F104" s="66">
        <f>+mln!F104/mln!F$106</f>
        <v>2.660391390376611E-06</v>
      </c>
    </row>
    <row r="105" spans="2:6" ht="12.75" collapsed="1">
      <c r="B105" s="5"/>
      <c r="C105" s="58"/>
      <c r="D105" s="58"/>
      <c r="E105" s="58"/>
      <c r="F105" s="58"/>
    </row>
    <row r="106" spans="2:6" s="11" customFormat="1" ht="14.25" customHeight="1">
      <c r="B106" s="91" t="s">
        <v>0</v>
      </c>
      <c r="C106" s="117">
        <f>+mln!C106</f>
        <v>150493.61789383425</v>
      </c>
      <c r="D106" s="117">
        <f>+mln!D106</f>
        <v>173825.74471592807</v>
      </c>
      <c r="E106" s="117">
        <f>+mln!E106</f>
        <v>186001.49413520488</v>
      </c>
      <c r="F106" s="117">
        <f>+mln!F106</f>
        <v>197715.26922793803</v>
      </c>
    </row>
    <row r="107" spans="2:6" s="1" customFormat="1" ht="12.75" hidden="1" outlineLevel="1">
      <c r="B107" s="91" t="s">
        <v>25</v>
      </c>
      <c r="C107" s="92">
        <f>mln!C107</f>
        <v>0.029</v>
      </c>
      <c r="D107" s="92">
        <f>mln!D107</f>
        <v>0.016</v>
      </c>
      <c r="E107" s="92">
        <f>mln!E107</f>
        <v>0.034</v>
      </c>
      <c r="F107" s="92">
        <f>mln!F107</f>
        <v>0.033</v>
      </c>
    </row>
    <row r="108" spans="2:6" s="1" customFormat="1" ht="12.75" hidden="1" outlineLevel="1">
      <c r="B108" s="59"/>
      <c r="C108" s="60"/>
      <c r="D108" s="60"/>
      <c r="E108" s="60"/>
      <c r="F108" s="60"/>
    </row>
    <row r="109" ht="9" customHeight="1" collapsed="1"/>
    <row r="110" spans="2:6" ht="12.75" customHeight="1">
      <c r="B110" s="145" t="s">
        <v>96</v>
      </c>
      <c r="C110" s="146"/>
      <c r="D110" s="146"/>
      <c r="E110" s="146"/>
      <c r="F110" s="146"/>
    </row>
  </sheetData>
  <sheetProtection/>
  <mergeCells count="6">
    <mergeCell ref="B110:F110"/>
    <mergeCell ref="B4:B5"/>
    <mergeCell ref="F4:F5"/>
    <mergeCell ref="D4:D5"/>
    <mergeCell ref="E4:E5"/>
    <mergeCell ref="C4:C5"/>
  </mergeCells>
  <printOptions horizontalCentered="1"/>
  <pageMargins left="0.52" right="0.15748031496062992" top="0.7086614173228347" bottom="0.1968503937007874" header="0.4724409448818898" footer="0.15748031496062992"/>
  <pageSetup horizontalDpi="600" verticalDpi="600" orientation="portrait" paperSize="9" scale="75" r:id="rId1"/>
  <headerFooter>
    <oddFooter>&amp;L&amp;P</oddFooter>
  </headerFooter>
  <ignoredErrors>
    <ignoredError sqref="C106 D107 C107 D106 E107 E106 F107 F10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59765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BParvanova</dc:creator>
  <cp:keywords/>
  <dc:description/>
  <cp:lastModifiedBy>Мая Миланова</cp:lastModifiedBy>
  <cp:lastPrinted>2022-10-20T09:49:47Z</cp:lastPrinted>
  <dcterms:created xsi:type="dcterms:W3CDTF">1999-07-16T06:33:43Z</dcterms:created>
  <dcterms:modified xsi:type="dcterms:W3CDTF">2022-10-20T10:55:42Z</dcterms:modified>
  <cp:category/>
  <cp:version/>
  <cp:contentType/>
  <cp:contentStatus/>
</cp:coreProperties>
</file>