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k-ialex\Desktop\"/>
    </mc:Choice>
  </mc:AlternateContent>
  <bookViews>
    <workbookView xWindow="0" yWindow="0" windowWidth="28800" windowHeight="11730"/>
  </bookViews>
  <sheets>
    <sheet name="сравнения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U21" i="1"/>
  <c r="S21" i="1"/>
  <c r="X20" i="1"/>
  <c r="W20" i="1"/>
  <c r="V20" i="1"/>
  <c r="U20" i="1"/>
  <c r="T20" i="1"/>
  <c r="S20" i="1"/>
  <c r="X19" i="1"/>
  <c r="W19" i="1"/>
  <c r="V19" i="1"/>
  <c r="U19" i="1"/>
  <c r="T19" i="1"/>
  <c r="X18" i="1"/>
  <c r="W18" i="1"/>
  <c r="V18" i="1"/>
  <c r="T18" i="1"/>
  <c r="X17" i="1"/>
  <c r="W17" i="1"/>
  <c r="V17" i="1"/>
  <c r="S17" i="1"/>
  <c r="S16" i="1"/>
  <c r="X15" i="1"/>
  <c r="W15" i="1"/>
  <c r="V15" i="1"/>
  <c r="S15" i="1"/>
  <c r="U15" i="1"/>
  <c r="X14" i="1"/>
  <c r="W14" i="1"/>
  <c r="V14" i="1"/>
  <c r="U14" i="1"/>
  <c r="S14" i="1"/>
  <c r="X13" i="1"/>
  <c r="W13" i="1"/>
  <c r="V13" i="1"/>
  <c r="U13" i="1"/>
  <c r="X12" i="1"/>
  <c r="W12" i="1"/>
  <c r="V12" i="1"/>
  <c r="X11" i="1"/>
  <c r="W11" i="1"/>
  <c r="V11" i="1"/>
  <c r="T11" i="1"/>
  <c r="X10" i="1"/>
  <c r="W10" i="1"/>
  <c r="V10" i="1"/>
  <c r="X9" i="1"/>
  <c r="W9" i="1"/>
  <c r="V9" i="1"/>
  <c r="S9" i="1"/>
  <c r="L7" i="1"/>
  <c r="P4" i="1"/>
  <c r="G4" i="1"/>
  <c r="H4" i="1" l="1"/>
  <c r="R4" i="1"/>
  <c r="U11" i="1"/>
  <c r="U16" i="1"/>
  <c r="P3" i="1"/>
  <c r="U9" i="1"/>
  <c r="O3" i="1"/>
  <c r="S10" i="1"/>
  <c r="S13" i="1"/>
  <c r="O8" i="1"/>
  <c r="U17" i="1"/>
  <c r="S12" i="1"/>
  <c r="R8" i="1"/>
  <c r="U10" i="1"/>
  <c r="S11" i="1"/>
  <c r="U12" i="1"/>
  <c r="U18" i="1"/>
  <c r="S18" i="1"/>
  <c r="S19" i="1"/>
  <c r="P8" i="1" l="1"/>
  <c r="Q8" i="1"/>
</calcChain>
</file>

<file path=xl/comments1.xml><?xml version="1.0" encoding="utf-8"?>
<comments xmlns="http://schemas.openxmlformats.org/spreadsheetml/2006/main">
  <authors>
    <author>Ivailo Alexandrov</author>
  </authors>
  <commentList>
    <comment ref="G4" authorId="0" shapeId="0">
      <text>
        <r>
          <rPr>
            <sz val="9"/>
            <color indexed="81"/>
            <rFont val="Tahoma"/>
            <family val="2"/>
            <charset val="204"/>
          </rPr>
          <t xml:space="preserve">
51 CO2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Доклад</t>
        </r>
      </text>
    </comment>
    <comment ref="Y22" authorId="0" shape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Решение</t>
        </r>
      </text>
    </comment>
  </commentList>
</comments>
</file>

<file path=xl/sharedStrings.xml><?xml version="1.0" encoding="utf-8"?>
<sst xmlns="http://schemas.openxmlformats.org/spreadsheetml/2006/main" count="66" uniqueCount="36">
  <si>
    <t xml:space="preserve">Цени на дружествата от сектор "Топлоенергетика" </t>
  </si>
  <si>
    <t>Цени от 1.07.2021 г.</t>
  </si>
  <si>
    <t>Цени от 1.07.2022 г.</t>
  </si>
  <si>
    <t>Сравнени с Цени от 05.2022</t>
  </si>
  <si>
    <t>Сравнени с Цени от 1.07.2021</t>
  </si>
  <si>
    <t>№</t>
  </si>
  <si>
    <t>Д Р У Ж Е С Т В О</t>
  </si>
  <si>
    <t xml:space="preserve">Преференциална цена на електрическа eнергия 
</t>
  </si>
  <si>
    <t>Цени на топлинна енергия</t>
  </si>
  <si>
    <t>Премия</t>
  </si>
  <si>
    <t>Количество ВЕКП</t>
  </si>
  <si>
    <t>Разходи за ВЕКП</t>
  </si>
  <si>
    <t>битови потребители</t>
  </si>
  <si>
    <t>стопански потребители</t>
  </si>
  <si>
    <t>Промяна на преференциалната цена</t>
  </si>
  <si>
    <t xml:space="preserve">Промяна на цената на топлинната енергия с гореща вода </t>
  </si>
  <si>
    <t>водна пара</t>
  </si>
  <si>
    <t>гореща вода</t>
  </si>
  <si>
    <t>лв./МВтч</t>
  </si>
  <si>
    <t>МВтч</t>
  </si>
  <si>
    <t>хил.лв.</t>
  </si>
  <si>
    <t>%</t>
  </si>
  <si>
    <t>"Топлофикация София" EАД</t>
  </si>
  <si>
    <t>"ЕВН България Топлофикация" ЕАД</t>
  </si>
  <si>
    <t>"Топлофикация Плевен" ЕАД</t>
  </si>
  <si>
    <t>"Топлофикация Бургас" ЕАД</t>
  </si>
  <si>
    <t>"Веолия Енерджи Варна" ЕАД</t>
  </si>
  <si>
    <t>"Топлофикация Враца" ЕАД</t>
  </si>
  <si>
    <t>"Топлофикация ВТ" АД</t>
  </si>
  <si>
    <t>"Топлофикация Разград" ЕАД</t>
  </si>
  <si>
    <t>няма стопански потребители</t>
  </si>
  <si>
    <t>"Юлико-Евротрейд" ЕООД</t>
  </si>
  <si>
    <t>"Топлофикация Русе" АД</t>
  </si>
  <si>
    <t>"Топлофикация Перник" ЕАД</t>
  </si>
  <si>
    <t>"Топлофикация Сливен" ЕАД</t>
  </si>
  <si>
    <t>"Топлофикация Габрово" ЕАД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</si>
</sst>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.00\ &quot;лв&quot;_-;\-* #,##0.00\ &quot;лв&quot;_-;_-* &quot;-&quot;??\ &quot;лв&quot;_-;_-@_-"/>
    <numFmt numFmtId="166" formatCode="_-* #,##0\ _л_в_._-;\-* #,##0\ _л_в_._-;_-* &quot;-&quot;??\ _л_в_._-;_-@_-"/>
  </numFmts>
  <fonts count="39" x14ac:knownFonts="1">
    <font>
      <sz val="10"/>
      <name val="Times New Roman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u/>
      <sz val="10"/>
      <color rgb="FF00206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8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b/>
      <sz val="11"/>
      <name val="Arial"/>
      <family val="2"/>
      <charset val="204"/>
    </font>
    <font>
      <sz val="8"/>
      <color rgb="FF0070C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0"/>
      <color rgb="FFC0000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8"/>
      <color rgb="FFC00000"/>
      <name val="Arial"/>
      <family val="2"/>
      <charset val="204"/>
    </font>
    <font>
      <b/>
      <sz val="8"/>
      <color rgb="FFC00000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i/>
      <u/>
      <sz val="10"/>
      <color rgb="FF0070C0"/>
      <name val="Arial"/>
      <family val="2"/>
      <charset val="204"/>
    </font>
    <font>
      <b/>
      <i/>
      <u/>
      <sz val="10"/>
      <color rgb="FFFF0000"/>
      <name val="Arial"/>
      <family val="2"/>
      <charset val="204"/>
    </font>
    <font>
      <sz val="9"/>
      <color rgb="FF0070C0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rgb="FF0070C0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rgb="FF00206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9"/>
      <color rgb="FFC00000"/>
      <name val="Arial"/>
      <family val="2"/>
      <charset val="204"/>
    </font>
    <font>
      <b/>
      <sz val="10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u/>
      <sz val="14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3" fillId="0" borderId="0"/>
  </cellStyleXfs>
  <cellXfs count="163">
    <xf numFmtId="0" fontId="0" fillId="0" borderId="0" xfId="0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distributed"/>
    </xf>
    <xf numFmtId="2" fontId="2" fillId="0" borderId="2" xfId="0" applyNumberFormat="1" applyFont="1" applyFill="1" applyBorder="1" applyAlignment="1">
      <alignment horizontal="center" vertical="distributed"/>
    </xf>
    <xf numFmtId="2" fontId="2" fillId="0" borderId="1" xfId="0" applyNumberFormat="1" applyFont="1" applyFill="1" applyBorder="1" applyAlignment="1">
      <alignment horizontal="center" vertical="center"/>
    </xf>
    <xf numFmtId="164" fontId="0" fillId="0" borderId="0" xfId="1" applyFont="1" applyFill="1"/>
    <xf numFmtId="0" fontId="0" fillId="0" borderId="0" xfId="0" applyFill="1"/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distributed"/>
    </xf>
    <xf numFmtId="2" fontId="2" fillId="0" borderId="8" xfId="0" applyNumberFormat="1" applyFont="1" applyFill="1" applyBorder="1" applyAlignment="1">
      <alignment horizontal="center" vertical="distributed"/>
    </xf>
    <xf numFmtId="2" fontId="2" fillId="0" borderId="7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15" xfId="3" applyFont="1" applyFill="1" applyBorder="1" applyAlignment="1">
      <alignment horizontal="center" vertical="center"/>
    </xf>
    <xf numFmtId="165" fontId="1" fillId="0" borderId="16" xfId="3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distributed"/>
    </xf>
    <xf numFmtId="0" fontId="7" fillId="0" borderId="17" xfId="0" applyFont="1" applyFill="1" applyBorder="1" applyAlignment="1">
      <alignment horizontal="center" vertical="center"/>
    </xf>
    <xf numFmtId="4" fontId="8" fillId="0" borderId="10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distributed"/>
    </xf>
    <xf numFmtId="0" fontId="6" fillId="0" borderId="22" xfId="0" applyFont="1" applyFill="1" applyBorder="1" applyAlignment="1">
      <alignment horizontal="center" vertical="distributed"/>
    </xf>
    <xf numFmtId="0" fontId="10" fillId="0" borderId="20" xfId="0" applyFont="1" applyFill="1" applyBorder="1" applyAlignment="1">
      <alignment horizontal="center" vertical="distributed"/>
    </xf>
    <xf numFmtId="0" fontId="10" fillId="0" borderId="23" xfId="0" applyFont="1" applyFill="1" applyBorder="1" applyAlignment="1">
      <alignment horizontal="center" vertical="distributed"/>
    </xf>
    <xf numFmtId="4" fontId="8" fillId="0" borderId="22" xfId="0" applyNumberFormat="1" applyFont="1" applyFill="1" applyBorder="1" applyAlignment="1">
      <alignment horizontal="center"/>
    </xf>
    <xf numFmtId="2" fontId="9" fillId="0" borderId="24" xfId="0" applyNumberFormat="1" applyFont="1" applyFill="1" applyBorder="1" applyAlignment="1">
      <alignment horizontal="center"/>
    </xf>
    <xf numFmtId="4" fontId="8" fillId="0" borderId="19" xfId="0" applyNumberFormat="1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distributed"/>
    </xf>
    <xf numFmtId="0" fontId="6" fillId="0" borderId="25" xfId="0" applyFont="1" applyFill="1" applyBorder="1" applyAlignment="1">
      <alignment horizontal="center" vertical="distributed"/>
    </xf>
    <xf numFmtId="0" fontId="3" fillId="0" borderId="26" xfId="0" applyFont="1" applyFill="1" applyBorder="1" applyAlignment="1">
      <alignment horizontal="center" vertical="distributed"/>
    </xf>
    <xf numFmtId="0" fontId="3" fillId="0" borderId="10" xfId="0" applyFont="1" applyFill="1" applyBorder="1" applyAlignment="1">
      <alignment horizontal="center" vertical="distributed"/>
    </xf>
    <xf numFmtId="0" fontId="3" fillId="0" borderId="11" xfId="0" applyFont="1" applyFill="1" applyBorder="1" applyAlignment="1">
      <alignment horizontal="center" vertical="distributed"/>
    </xf>
    <xf numFmtId="0" fontId="2" fillId="0" borderId="27" xfId="3" applyFont="1" applyFill="1" applyBorder="1" applyAlignment="1">
      <alignment horizontal="center" vertical="center"/>
    </xf>
    <xf numFmtId="2" fontId="11" fillId="0" borderId="10" xfId="0" applyNumberFormat="1" applyFont="1" applyFill="1" applyBorder="1" applyAlignment="1">
      <alignment horizontal="center"/>
    </xf>
    <xf numFmtId="10" fontId="11" fillId="0" borderId="11" xfId="2" applyNumberFormat="1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distributed"/>
    </xf>
    <xf numFmtId="0" fontId="10" fillId="0" borderId="17" xfId="0" applyFont="1" applyFill="1" applyBorder="1" applyAlignment="1">
      <alignment horizontal="center" vertical="distributed"/>
    </xf>
    <xf numFmtId="0" fontId="10" fillId="0" borderId="28" xfId="0" applyFont="1" applyFill="1" applyBorder="1" applyAlignment="1">
      <alignment horizontal="center" vertical="distributed"/>
    </xf>
    <xf numFmtId="2" fontId="12" fillId="0" borderId="4" xfId="0" applyNumberFormat="1" applyFont="1" applyFill="1" applyBorder="1" applyAlignment="1">
      <alignment horizontal="center"/>
    </xf>
    <xf numFmtId="2" fontId="11" fillId="0" borderId="9" xfId="0" applyNumberFormat="1" applyFont="1" applyFill="1" applyBorder="1" applyAlignment="1">
      <alignment horizontal="center"/>
    </xf>
    <xf numFmtId="0" fontId="6" fillId="0" borderId="28" xfId="0" applyFont="1" applyFill="1" applyBorder="1" applyAlignment="1">
      <alignment horizontal="center" vertical="distributed"/>
    </xf>
    <xf numFmtId="0" fontId="6" fillId="0" borderId="29" xfId="0" applyFont="1" applyFill="1" applyBorder="1" applyAlignment="1">
      <alignment horizontal="center" vertical="distributed"/>
    </xf>
    <xf numFmtId="0" fontId="3" fillId="0" borderId="17" xfId="0" applyFont="1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11" xfId="0" applyFill="1" applyBorder="1" applyAlignment="1">
      <alignment horizontal="center" vertical="distributed"/>
    </xf>
    <xf numFmtId="0" fontId="13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distributed"/>
    </xf>
    <xf numFmtId="0" fontId="6" fillId="0" borderId="14" xfId="0" applyFont="1" applyFill="1" applyBorder="1" applyAlignment="1">
      <alignment horizontal="center" vertical="distributed"/>
    </xf>
    <xf numFmtId="9" fontId="17" fillId="0" borderId="31" xfId="2" applyFont="1" applyFill="1" applyBorder="1" applyAlignment="1">
      <alignment vertical="distributed"/>
    </xf>
    <xf numFmtId="0" fontId="0" fillId="0" borderId="18" xfId="0" applyFill="1" applyBorder="1" applyAlignment="1">
      <alignment horizontal="center" vertical="distributed"/>
    </xf>
    <xf numFmtId="0" fontId="0" fillId="0" borderId="32" xfId="0" applyFill="1" applyBorder="1" applyAlignment="1">
      <alignment horizontal="center" vertical="distributed"/>
    </xf>
    <xf numFmtId="0" fontId="18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distributed"/>
    </xf>
    <xf numFmtId="0" fontId="10" fillId="0" borderId="30" xfId="0" applyFont="1" applyFill="1" applyBorder="1" applyAlignment="1">
      <alignment horizontal="center" vertical="distributed"/>
    </xf>
    <xf numFmtId="0" fontId="15" fillId="0" borderId="26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5" fontId="5" fillId="0" borderId="34" xfId="3" applyNumberFormat="1" applyFont="1" applyFill="1" applyBorder="1" applyAlignment="1">
      <alignment horizontal="center" vertical="center"/>
    </xf>
    <xf numFmtId="165" fontId="20" fillId="0" borderId="26" xfId="3" applyNumberFormat="1" applyFont="1" applyFill="1" applyBorder="1" applyAlignment="1">
      <alignment horizontal="center" vertical="center"/>
    </xf>
    <xf numFmtId="165" fontId="21" fillId="0" borderId="26" xfId="3" applyNumberFormat="1" applyFont="1" applyFill="1" applyBorder="1" applyAlignment="1">
      <alignment horizontal="center" vertical="center"/>
    </xf>
    <xf numFmtId="165" fontId="22" fillId="0" borderId="35" xfId="3" applyNumberFormat="1" applyFont="1" applyFill="1" applyBorder="1" applyAlignment="1">
      <alignment horizontal="center" vertical="center"/>
    </xf>
    <xf numFmtId="10" fontId="23" fillId="0" borderId="26" xfId="3" applyNumberFormat="1" applyFont="1" applyFill="1" applyBorder="1" applyAlignment="1">
      <alignment horizontal="center" vertical="center"/>
    </xf>
    <xf numFmtId="10" fontId="24" fillId="0" borderId="33" xfId="3" applyNumberFormat="1" applyFont="1" applyFill="1" applyBorder="1" applyAlignment="1">
      <alignment horizontal="center" vertical="center"/>
    </xf>
    <xf numFmtId="165" fontId="20" fillId="0" borderId="36" xfId="3" applyNumberFormat="1" applyFont="1" applyFill="1" applyBorder="1" applyAlignment="1">
      <alignment horizontal="center" vertical="center"/>
    </xf>
    <xf numFmtId="165" fontId="21" fillId="0" borderId="36" xfId="3" applyNumberFormat="1" applyFont="1" applyFill="1" applyBorder="1" applyAlignment="1">
      <alignment horizontal="center" vertical="center"/>
    </xf>
    <xf numFmtId="165" fontId="22" fillId="0" borderId="37" xfId="3" applyNumberFormat="1" applyFont="1" applyFill="1" applyBorder="1" applyAlignment="1">
      <alignment horizontal="center" vertical="center"/>
    </xf>
    <xf numFmtId="0" fontId="25" fillId="0" borderId="38" xfId="0" applyFont="1" applyFill="1" applyBorder="1" applyAlignment="1">
      <alignment horizontal="center"/>
    </xf>
    <xf numFmtId="0" fontId="10" fillId="0" borderId="39" xfId="0" applyFont="1" applyFill="1" applyBorder="1" applyAlignment="1">
      <alignment horizontal="center"/>
    </xf>
    <xf numFmtId="10" fontId="23" fillId="0" borderId="40" xfId="3" applyNumberFormat="1" applyFont="1" applyFill="1" applyBorder="1" applyAlignment="1">
      <alignment horizontal="center" vertical="center"/>
    </xf>
    <xf numFmtId="10" fontId="24" fillId="0" borderId="41" xfId="3" applyNumberFormat="1" applyFont="1" applyFill="1" applyBorder="1" applyAlignment="1">
      <alignment horizontal="center" vertical="center"/>
    </xf>
    <xf numFmtId="165" fontId="21" fillId="0" borderId="33" xfId="3" applyNumberFormat="1" applyFont="1" applyFill="1" applyBorder="1" applyAlignment="1">
      <alignment horizontal="center" vertical="center"/>
    </xf>
    <xf numFmtId="0" fontId="26" fillId="0" borderId="3" xfId="3" applyFont="1" applyFill="1" applyBorder="1" applyAlignment="1">
      <alignment horizontal="center"/>
    </xf>
    <xf numFmtId="0" fontId="7" fillId="0" borderId="5" xfId="3" applyFont="1" applyFill="1" applyBorder="1" applyAlignment="1">
      <alignment horizontal="left"/>
    </xf>
    <xf numFmtId="4" fontId="11" fillId="0" borderId="3" xfId="0" applyNumberFormat="1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2" fontId="7" fillId="0" borderId="42" xfId="0" applyNumberFormat="1" applyFont="1" applyFill="1" applyBorder="1" applyAlignment="1">
      <alignment horizontal="center"/>
    </xf>
    <xf numFmtId="10" fontId="28" fillId="0" borderId="4" xfId="2" applyNumberFormat="1" applyFont="1" applyFill="1" applyBorder="1" applyAlignment="1">
      <alignment horizontal="center"/>
    </xf>
    <xf numFmtId="10" fontId="29" fillId="0" borderId="5" xfId="2" applyNumberFormat="1" applyFont="1" applyFill="1" applyBorder="1" applyAlignment="1">
      <alignment horizontal="center"/>
    </xf>
    <xf numFmtId="4" fontId="7" fillId="0" borderId="44" xfId="0" applyNumberFormat="1" applyFont="1" applyFill="1" applyBorder="1" applyAlignment="1">
      <alignment horizontal="center"/>
    </xf>
    <xf numFmtId="0" fontId="27" fillId="0" borderId="21" xfId="0" applyFont="1" applyFill="1" applyBorder="1" applyAlignment="1">
      <alignment horizontal="center"/>
    </xf>
    <xf numFmtId="2" fontId="19" fillId="0" borderId="22" xfId="0" applyNumberFormat="1" applyFont="1" applyFill="1" applyBorder="1" applyAlignment="1">
      <alignment horizontal="center"/>
    </xf>
    <xf numFmtId="2" fontId="7" fillId="0" borderId="22" xfId="0" applyNumberFormat="1" applyFont="1" applyFill="1" applyBorder="1" applyAlignment="1">
      <alignment horizontal="center"/>
    </xf>
    <xf numFmtId="3" fontId="30" fillId="0" borderId="22" xfId="0" applyNumberFormat="1" applyFont="1" applyFill="1" applyBorder="1" applyAlignment="1">
      <alignment horizontal="center"/>
    </xf>
    <xf numFmtId="3" fontId="25" fillId="0" borderId="30" xfId="0" applyNumberFormat="1" applyFont="1" applyFill="1" applyBorder="1" applyAlignment="1">
      <alignment horizontal="center"/>
    </xf>
    <xf numFmtId="10" fontId="28" fillId="0" borderId="19" xfId="2" applyNumberFormat="1" applyFont="1" applyFill="1" applyBorder="1" applyAlignment="1">
      <alignment horizontal="center"/>
    </xf>
    <xf numFmtId="10" fontId="29" fillId="0" borderId="30" xfId="2" applyNumberFormat="1" applyFont="1" applyFill="1" applyBorder="1" applyAlignment="1">
      <alignment horizontal="center"/>
    </xf>
    <xf numFmtId="10" fontId="28" fillId="0" borderId="13" xfId="2" applyNumberFormat="1" applyFont="1" applyFill="1" applyBorder="1" applyAlignment="1">
      <alignment horizontal="center"/>
    </xf>
    <xf numFmtId="10" fontId="31" fillId="0" borderId="45" xfId="2" applyNumberFormat="1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10" fontId="32" fillId="0" borderId="2" xfId="0" applyNumberFormat="1" applyFont="1" applyFill="1" applyBorder="1"/>
    <xf numFmtId="0" fontId="26" fillId="0" borderId="9" xfId="3" applyFont="1" applyFill="1" applyBorder="1" applyAlignment="1">
      <alignment horizontal="center"/>
    </xf>
    <xf numFmtId="0" fontId="7" fillId="0" borderId="11" xfId="3" applyFont="1" applyFill="1" applyBorder="1" applyAlignment="1">
      <alignment horizontal="left"/>
    </xf>
    <xf numFmtId="4" fontId="11" fillId="0" borderId="9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2" fontId="19" fillId="0" borderId="10" xfId="0" applyNumberFormat="1" applyFont="1" applyFill="1" applyBorder="1" applyAlignment="1">
      <alignment horizontal="center"/>
    </xf>
    <xf numFmtId="2" fontId="7" fillId="0" borderId="46" xfId="0" applyNumberFormat="1" applyFont="1" applyFill="1" applyBorder="1" applyAlignment="1">
      <alignment horizontal="center"/>
    </xf>
    <xf numFmtId="10" fontId="28" fillId="0" borderId="10" xfId="2" applyNumberFormat="1" applyFont="1" applyFill="1" applyBorder="1" applyAlignment="1">
      <alignment horizontal="center"/>
    </xf>
    <xf numFmtId="10" fontId="29" fillId="0" borderId="11" xfId="2" applyNumberFormat="1" applyFont="1" applyFill="1" applyBorder="1" applyAlignment="1">
      <alignment horizontal="center"/>
    </xf>
    <xf numFmtId="4" fontId="7" fillId="0" borderId="48" xfId="0" applyNumberFormat="1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3" fontId="30" fillId="0" borderId="10" xfId="0" applyNumberFormat="1" applyFont="1" applyFill="1" applyBorder="1" applyAlignment="1">
      <alignment horizontal="center"/>
    </xf>
    <xf numFmtId="3" fontId="25" fillId="0" borderId="46" xfId="0" applyNumberFormat="1" applyFont="1" applyFill="1" applyBorder="1" applyAlignment="1">
      <alignment horizontal="center"/>
    </xf>
    <xf numFmtId="10" fontId="28" fillId="0" borderId="9" xfId="2" applyNumberFormat="1" applyFont="1" applyFill="1" applyBorder="1" applyAlignment="1">
      <alignment horizontal="center"/>
    </xf>
    <xf numFmtId="10" fontId="29" fillId="0" borderId="46" xfId="2" applyNumberFormat="1" applyFont="1" applyFill="1" applyBorder="1" applyAlignment="1">
      <alignment horizontal="center"/>
    </xf>
    <xf numFmtId="10" fontId="28" fillId="0" borderId="47" xfId="2" applyNumberFormat="1" applyFont="1" applyFill="1" applyBorder="1" applyAlignment="1">
      <alignment horizontal="center"/>
    </xf>
    <xf numFmtId="10" fontId="31" fillId="0" borderId="48" xfId="2" applyNumberFormat="1" applyFont="1" applyFill="1" applyBorder="1" applyAlignment="1">
      <alignment horizontal="center"/>
    </xf>
    <xf numFmtId="10" fontId="33" fillId="0" borderId="49" xfId="0" applyNumberFormat="1" applyFont="1" applyFill="1" applyBorder="1"/>
    <xf numFmtId="2" fontId="27" fillId="0" borderId="10" xfId="0" applyNumberFormat="1" applyFont="1" applyFill="1" applyBorder="1" applyAlignment="1">
      <alignment horizontal="center"/>
    </xf>
    <xf numFmtId="2" fontId="27" fillId="0" borderId="18" xfId="0" applyNumberFormat="1" applyFont="1" applyFill="1" applyBorder="1" applyAlignment="1">
      <alignment horizontal="center"/>
    </xf>
    <xf numFmtId="2" fontId="19" fillId="0" borderId="26" xfId="0" applyNumberFormat="1" applyFont="1" applyFill="1" applyBorder="1" applyAlignment="1">
      <alignment horizontal="center"/>
    </xf>
    <xf numFmtId="2" fontId="19" fillId="0" borderId="46" xfId="0" applyNumberFormat="1" applyFont="1" applyFill="1" applyBorder="1" applyAlignment="1">
      <alignment horizontal="center"/>
    </xf>
    <xf numFmtId="2" fontId="34" fillId="0" borderId="46" xfId="0" applyNumberFormat="1" applyFont="1" applyFill="1" applyBorder="1" applyAlignment="1">
      <alignment horizontal="center"/>
    </xf>
    <xf numFmtId="2" fontId="34" fillId="0" borderId="50" xfId="0" applyNumberFormat="1" applyFont="1" applyFill="1" applyBorder="1" applyAlignment="1">
      <alignment horizontal="center"/>
    </xf>
    <xf numFmtId="2" fontId="34" fillId="0" borderId="32" xfId="0" applyNumberFormat="1" applyFont="1" applyFill="1" applyBorder="1" applyAlignment="1">
      <alignment horizontal="center"/>
    </xf>
    <xf numFmtId="0" fontId="26" fillId="0" borderId="51" xfId="3" applyFont="1" applyFill="1" applyBorder="1" applyAlignment="1">
      <alignment horizontal="center"/>
    </xf>
    <xf numFmtId="0" fontId="7" fillId="0" borderId="39" xfId="3" applyFont="1" applyFill="1" applyBorder="1" applyAlignment="1">
      <alignment horizontal="left"/>
    </xf>
    <xf numFmtId="4" fontId="11" fillId="0" borderId="51" xfId="0" applyNumberFormat="1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7" fillId="0" borderId="37" xfId="0" applyNumberFormat="1" applyFont="1" applyFill="1" applyBorder="1" applyAlignment="1">
      <alignment horizontal="center"/>
    </xf>
    <xf numFmtId="10" fontId="28" fillId="0" borderId="36" xfId="2" applyNumberFormat="1" applyFont="1" applyFill="1" applyBorder="1" applyAlignment="1">
      <alignment horizontal="center"/>
    </xf>
    <xf numFmtId="10" fontId="29" fillId="0" borderId="39" xfId="2" applyNumberFormat="1" applyFont="1" applyFill="1" applyBorder="1" applyAlignment="1">
      <alignment horizontal="center"/>
    </xf>
    <xf numFmtId="4" fontId="7" fillId="0" borderId="53" xfId="0" applyNumberFormat="1" applyFont="1" applyFill="1" applyBorder="1" applyAlignment="1">
      <alignment horizontal="center"/>
    </xf>
    <xf numFmtId="2" fontId="27" fillId="0" borderId="38" xfId="0" applyNumberFormat="1" applyFont="1" applyFill="1" applyBorder="1" applyAlignment="1">
      <alignment horizontal="center"/>
    </xf>
    <xf numFmtId="2" fontId="7" fillId="0" borderId="36" xfId="0" applyNumberFormat="1" applyFont="1" applyFill="1" applyBorder="1" applyAlignment="1">
      <alignment horizontal="center"/>
    </xf>
    <xf numFmtId="3" fontId="30" fillId="0" borderId="36" xfId="0" applyNumberFormat="1" applyFont="1" applyFill="1" applyBorder="1" applyAlignment="1">
      <alignment horizontal="center"/>
    </xf>
    <xf numFmtId="3" fontId="25" fillId="0" borderId="37" xfId="0" applyNumberFormat="1" applyFont="1" applyFill="1" applyBorder="1" applyAlignment="1">
      <alignment horizontal="center"/>
    </xf>
    <xf numFmtId="10" fontId="28" fillId="0" borderId="51" xfId="2" applyNumberFormat="1" applyFont="1" applyFill="1" applyBorder="1" applyAlignment="1">
      <alignment horizontal="center"/>
    </xf>
    <xf numFmtId="10" fontId="29" fillId="0" borderId="37" xfId="2" applyNumberFormat="1" applyFont="1" applyFill="1" applyBorder="1" applyAlignment="1">
      <alignment horizontal="center"/>
    </xf>
    <xf numFmtId="10" fontId="28" fillId="0" borderId="52" xfId="2" applyNumberFormat="1" applyFont="1" applyFill="1" applyBorder="1" applyAlignment="1">
      <alignment horizontal="center"/>
    </xf>
    <xf numFmtId="10" fontId="31" fillId="0" borderId="53" xfId="2" applyNumberFormat="1" applyFont="1" applyFill="1" applyBorder="1" applyAlignment="1">
      <alignment horizontal="center"/>
    </xf>
    <xf numFmtId="2" fontId="34" fillId="0" borderId="37" xfId="0" applyNumberFormat="1" applyFont="1" applyFill="1" applyBorder="1" applyAlignment="1">
      <alignment horizontal="center"/>
    </xf>
    <xf numFmtId="2" fontId="34" fillId="0" borderId="54" xfId="0" applyNumberFormat="1" applyFont="1" applyFill="1" applyBorder="1" applyAlignment="1">
      <alignment horizontal="center"/>
    </xf>
    <xf numFmtId="2" fontId="34" fillId="0" borderId="55" xfId="0" applyNumberFormat="1" applyFont="1" applyFill="1" applyBorder="1" applyAlignment="1">
      <alignment horizontal="center"/>
    </xf>
    <xf numFmtId="3" fontId="11" fillId="0" borderId="56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3" fontId="0" fillId="0" borderId="0" xfId="0" applyNumberFormat="1" applyFill="1"/>
    <xf numFmtId="166" fontId="35" fillId="0" borderId="0" xfId="0" applyNumberFormat="1" applyFont="1" applyFill="1"/>
    <xf numFmtId="10" fontId="38" fillId="2" borderId="41" xfId="3" applyNumberFormat="1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4"/>
    <cellStyle name="Normal_Sheet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00%20&#1062;&#1077;&#1085;&#1080;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10.%20&#1058;&#1060;%20&#1056;&#1091;&#1089;&#1077;%200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11.%20&#1058;&#1060;%20&#1055;&#1077;&#1088;&#1085;&#1080;&#1082;%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12.&#1058;&#1060;%20&#1057;&#1083;&#1080;&#1074;&#1077;&#1085;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1.%20&#1058;&#1060;%20&#1057;&#1086;&#1092;&#1080;&#1103;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2.%20&#1058;&#1060;%20&#1045;&#1042;&#1053;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3.&#1058;&#1060;%20&#1055;&#1083;&#1077;&#1074;&#1077;&#1085;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4.%20&#1058;&#1060;%20&#1041;&#1091;&#1088;&#1075;&#1072;&#1089;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5.%20&#1058;&#1060;%20&#1042;&#1077;&#1086;&#1083;&#1080;&#1103;%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6.%20&#1058;&#1060;%20&#1042;&#1088;&#1072;&#1094;&#1072;%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7.%20&#1058;&#1060;%20&#1042;&#1058;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2;&#1077;&#1085;&#1080;%202022-%2024.06.2022/9.%20&#1058;&#1060;%20&#1070;&#1083;&#1080;&#1082;&#1086;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2"/>
      <sheetName val="2020 2021"/>
      <sheetName val="сравнения"/>
      <sheetName val="Компенсации"/>
    </sheetNames>
    <sheetDataSet>
      <sheetData sheetId="0">
        <row r="1">
          <cell r="AZ1">
            <v>45.754999999999995</v>
          </cell>
        </row>
        <row r="7">
          <cell r="CC7">
            <v>427.46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-НЕ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0.39399360351518209</v>
          </cell>
        </row>
        <row r="23">
          <cell r="F23">
            <v>93.806100000000015</v>
          </cell>
          <cell r="G23">
            <v>117.80639943306805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2.006156163266855</v>
          </cell>
        </row>
        <row r="23">
          <cell r="F23">
            <v>93.595200000000006</v>
          </cell>
          <cell r="G23">
            <v>253.47908768666119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1.1801927975000801</v>
          </cell>
        </row>
        <row r="23">
          <cell r="F23">
            <v>86.779800000000009</v>
          </cell>
          <cell r="G23">
            <v>170.44747290855628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-2021"/>
      <sheetName val="Спецификация 2022-2023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IT5">
            <v>1.4610961993614762</v>
          </cell>
        </row>
        <row r="23">
          <cell r="F23">
            <v>109.31280000000001</v>
          </cell>
          <cell r="IT23">
            <v>242.36875371311817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ЕНОС"/>
      <sheetName val="ТИП-ПРОИЗ"/>
      <sheetName val="Коефициенти"/>
      <sheetName val="ИКП"/>
      <sheetName val="ВК§ППК"/>
      <sheetName val="Спецификация"/>
      <sheetName val="Спецификация 2021-2022"/>
      <sheetName val="Корекции"/>
    </sheetNames>
    <sheetDataSet>
      <sheetData sheetId="0"/>
      <sheetData sheetId="1"/>
      <sheetData sheetId="2"/>
      <sheetData sheetId="3"/>
      <sheetData sheetId="4"/>
      <sheetData sheetId="5">
        <row r="5">
          <cell r="G5">
            <v>0.93975397804951277</v>
          </cell>
        </row>
        <row r="23">
          <cell r="F23">
            <v>110.5005</v>
          </cell>
          <cell r="G23">
            <v>193.102508514829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0.11257574154410643</v>
          </cell>
        </row>
        <row r="23">
          <cell r="F23">
            <v>96.836399999999998</v>
          </cell>
          <cell r="G23">
            <v>97.061107692307843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8.1306029751021969E-2</v>
          </cell>
        </row>
        <row r="23">
          <cell r="F23">
            <v>95.360100000000017</v>
          </cell>
          <cell r="G23">
            <v>92.89500101591031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 2021"/>
      <sheetName val="Спецификация 22 23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3.9142482989572578</v>
          </cell>
        </row>
        <row r="23">
          <cell r="F23">
            <v>109.10190000000001</v>
          </cell>
          <cell r="G23">
            <v>483.02146530450887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0.37542850488119894</v>
          </cell>
        </row>
        <row r="23">
          <cell r="F23">
            <v>106.57110000000002</v>
          </cell>
          <cell r="G23">
            <v>132.05489075364392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0.4129130686389777</v>
          </cell>
        </row>
        <row r="23">
          <cell r="F23">
            <v>119.29170000000001</v>
          </cell>
          <cell r="G23">
            <v>151.84576748663093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WAAC"/>
      <sheetName val="ТИП-ПРОИЗ"/>
      <sheetName val="ТИП-ПРЕНОС"/>
      <sheetName val="Коефициенти"/>
      <sheetName val="ИКП"/>
      <sheetName val="ВК§ППК"/>
      <sheetName val="Спецификация"/>
      <sheetName val="Корекции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G5">
            <v>3.2531082856537417</v>
          </cell>
        </row>
        <row r="23">
          <cell r="F23">
            <v>80.585999999999999</v>
          </cell>
          <cell r="G23">
            <v>308.77566153846163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23"/>
  <sheetViews>
    <sheetView tabSelected="1" zoomScaleNormal="100" workbookViewId="0">
      <selection activeCell="AD13" sqref="AD13"/>
    </sheetView>
  </sheetViews>
  <sheetFormatPr defaultRowHeight="12.75" x14ac:dyDescent="0.2"/>
  <cols>
    <col min="1" max="1" width="6.1640625" style="12" customWidth="1"/>
    <col min="2" max="2" width="42" style="12" bestFit="1" customWidth="1"/>
    <col min="3" max="3" width="11.83203125" style="12" hidden="1" customWidth="1"/>
    <col min="4" max="8" width="9.33203125" style="12" hidden="1" customWidth="1"/>
    <col min="9" max="11" width="9.33203125" style="12"/>
    <col min="12" max="12" width="11" style="12" bestFit="1" customWidth="1"/>
    <col min="13" max="14" width="9.33203125" style="12"/>
    <col min="15" max="16" width="0" style="12" hidden="1" customWidth="1"/>
    <col min="17" max="17" width="11.33203125" style="12" customWidth="1"/>
    <col min="18" max="18" width="13.5" style="12" customWidth="1"/>
    <col min="19" max="23" width="0" style="12" hidden="1" customWidth="1"/>
    <col min="24" max="24" width="11.83203125" style="12" hidden="1" customWidth="1"/>
    <col min="25" max="25" width="13" style="11" bestFit="1" customWidth="1"/>
    <col min="26" max="26" width="14" style="12" bestFit="1" customWidth="1"/>
    <col min="27" max="16384" width="9.33203125" style="12"/>
  </cols>
  <sheetData>
    <row r="1" spans="1:24" ht="12.75" customHeight="1" x14ac:dyDescent="0.2">
      <c r="A1" s="1" t="s">
        <v>0</v>
      </c>
      <c r="B1" s="2"/>
      <c r="C1" s="3" t="s">
        <v>1</v>
      </c>
      <c r="D1" s="4"/>
      <c r="E1" s="4"/>
      <c r="F1" s="4"/>
      <c r="G1" s="4"/>
      <c r="H1" s="5"/>
      <c r="I1" s="6"/>
      <c r="J1" s="6"/>
      <c r="K1" s="6"/>
      <c r="L1" s="6"/>
      <c r="M1" s="6"/>
      <c r="N1" s="7"/>
      <c r="O1" s="8" t="s">
        <v>3</v>
      </c>
      <c r="P1" s="9"/>
      <c r="Q1" s="8" t="s">
        <v>4</v>
      </c>
      <c r="R1" s="9"/>
      <c r="S1" s="10" t="s">
        <v>2</v>
      </c>
      <c r="T1" s="6"/>
      <c r="U1" s="6"/>
      <c r="V1" s="6"/>
      <c r="W1" s="6"/>
      <c r="X1" s="7"/>
    </row>
    <row r="2" spans="1:24" ht="12.75" customHeight="1" thickBot="1" x14ac:dyDescent="0.25">
      <c r="A2" s="13"/>
      <c r="B2" s="14"/>
      <c r="C2" s="15"/>
      <c r="D2" s="16"/>
      <c r="E2" s="16"/>
      <c r="F2" s="16"/>
      <c r="G2" s="16"/>
      <c r="H2" s="17"/>
      <c r="I2" s="18"/>
      <c r="J2" s="18"/>
      <c r="K2" s="18"/>
      <c r="L2" s="18"/>
      <c r="M2" s="18"/>
      <c r="N2" s="19"/>
      <c r="O2" s="20"/>
      <c r="P2" s="21"/>
      <c r="Q2" s="20"/>
      <c r="R2" s="21"/>
      <c r="S2" s="22"/>
      <c r="T2" s="18"/>
      <c r="U2" s="18"/>
      <c r="V2" s="23"/>
      <c r="W2" s="23"/>
      <c r="X2" s="19"/>
    </row>
    <row r="3" spans="1:24" ht="12.75" customHeight="1" thickBot="1" x14ac:dyDescent="0.25">
      <c r="A3" s="24" t="s">
        <v>5</v>
      </c>
      <c r="B3" s="25" t="s">
        <v>6</v>
      </c>
      <c r="C3" s="26" t="s">
        <v>7</v>
      </c>
      <c r="D3" s="27" t="s">
        <v>8</v>
      </c>
      <c r="E3" s="27"/>
      <c r="F3" s="28" t="s">
        <v>9</v>
      </c>
      <c r="G3" s="29">
        <v>269.63153846153847</v>
      </c>
      <c r="H3" s="30">
        <v>89.397857142857148</v>
      </c>
      <c r="I3" s="31" t="s">
        <v>7</v>
      </c>
      <c r="J3" s="32" t="s">
        <v>8</v>
      </c>
      <c r="K3" s="33"/>
      <c r="L3" s="28" t="s">
        <v>9</v>
      </c>
      <c r="M3" s="34" t="s">
        <v>10</v>
      </c>
      <c r="N3" s="35" t="s">
        <v>11</v>
      </c>
      <c r="O3" s="36" t="e">
        <f>+AVERAGE(#REF!)</f>
        <v>#REF!</v>
      </c>
      <c r="P3" s="37">
        <f>+AVERAGE(K9:K21)</f>
        <v>119.93538461538462</v>
      </c>
      <c r="Q3" s="38"/>
      <c r="R3" s="37"/>
      <c r="S3" s="31" t="s">
        <v>7</v>
      </c>
      <c r="T3" s="39" t="s">
        <v>8</v>
      </c>
      <c r="U3" s="40"/>
      <c r="V3" s="41" t="s">
        <v>12</v>
      </c>
      <c r="W3" s="42" t="s">
        <v>13</v>
      </c>
      <c r="X3" s="43" t="s">
        <v>13</v>
      </c>
    </row>
    <row r="4" spans="1:24" ht="15" x14ac:dyDescent="0.25">
      <c r="A4" s="44"/>
      <c r="B4" s="25"/>
      <c r="C4" s="26"/>
      <c r="D4" s="27"/>
      <c r="E4" s="27"/>
      <c r="F4" s="28"/>
      <c r="G4" s="45">
        <f>+'[1]2021-2022'!AZ1</f>
        <v>45.754999999999995</v>
      </c>
      <c r="H4" s="46">
        <f>+G4/30.5-1</f>
        <v>0.50016393442622942</v>
      </c>
      <c r="I4" s="26"/>
      <c r="J4" s="47"/>
      <c r="K4" s="27"/>
      <c r="L4" s="28"/>
      <c r="M4" s="48"/>
      <c r="N4" s="49"/>
      <c r="O4" s="50">
        <v>114.77</v>
      </c>
      <c r="P4" s="46" t="e">
        <f>+O4/#REF!-1</f>
        <v>#REF!</v>
      </c>
      <c r="Q4" s="51">
        <v>118.15</v>
      </c>
      <c r="R4" s="46">
        <f>+Q4/G4-1</f>
        <v>1.5822314501147421</v>
      </c>
      <c r="S4" s="26"/>
      <c r="T4" s="52"/>
      <c r="U4" s="53"/>
      <c r="V4" s="54"/>
      <c r="W4" s="55"/>
      <c r="X4" s="56"/>
    </row>
    <row r="5" spans="1:24" ht="12.75" customHeight="1" thickBot="1" x14ac:dyDescent="0.25">
      <c r="A5" s="44"/>
      <c r="B5" s="25"/>
      <c r="C5" s="26"/>
      <c r="D5" s="27"/>
      <c r="E5" s="27"/>
      <c r="F5" s="28"/>
      <c r="G5" s="57" t="s">
        <v>14</v>
      </c>
      <c r="H5" s="58" t="s">
        <v>15</v>
      </c>
      <c r="I5" s="26"/>
      <c r="J5" s="47"/>
      <c r="K5" s="27"/>
      <c r="L5" s="28"/>
      <c r="M5" s="48"/>
      <c r="N5" s="49"/>
      <c r="O5" s="59" t="s">
        <v>14</v>
      </c>
      <c r="P5" s="60" t="s">
        <v>15</v>
      </c>
      <c r="Q5" s="61" t="s">
        <v>14</v>
      </c>
      <c r="R5" s="60" t="s">
        <v>15</v>
      </c>
      <c r="S5" s="26"/>
      <c r="T5" s="52"/>
      <c r="U5" s="53"/>
      <c r="V5" s="54"/>
      <c r="W5" s="55"/>
      <c r="X5" s="56"/>
    </row>
    <row r="6" spans="1:24" ht="19.5" thickBot="1" x14ac:dyDescent="0.25">
      <c r="A6" s="44"/>
      <c r="B6" s="25"/>
      <c r="C6" s="26"/>
      <c r="D6" s="27"/>
      <c r="E6" s="27"/>
      <c r="F6" s="62"/>
      <c r="G6" s="57"/>
      <c r="H6" s="58"/>
      <c r="I6" s="26"/>
      <c r="J6" s="47"/>
      <c r="K6" s="27"/>
      <c r="L6" s="62"/>
      <c r="M6" s="48"/>
      <c r="N6" s="49"/>
      <c r="O6" s="59"/>
      <c r="P6" s="60"/>
      <c r="Q6" s="61"/>
      <c r="R6" s="60"/>
      <c r="S6" s="26"/>
      <c r="T6" s="63"/>
      <c r="U6" s="64"/>
      <c r="V6" s="65">
        <v>0.11</v>
      </c>
      <c r="W6" s="66"/>
      <c r="X6" s="67"/>
    </row>
    <row r="7" spans="1:24" ht="26.25" thickBot="1" x14ac:dyDescent="0.25">
      <c r="A7" s="44"/>
      <c r="B7" s="25"/>
      <c r="C7" s="26"/>
      <c r="D7" s="68" t="s">
        <v>16</v>
      </c>
      <c r="E7" s="69" t="s">
        <v>17</v>
      </c>
      <c r="F7" s="70">
        <v>125.07</v>
      </c>
      <c r="G7" s="57"/>
      <c r="H7" s="58"/>
      <c r="I7" s="26"/>
      <c r="J7" s="71" t="s">
        <v>16</v>
      </c>
      <c r="K7" s="69" t="s">
        <v>17</v>
      </c>
      <c r="L7" s="70">
        <f>+'[1]2021-2022'!CC7</f>
        <v>427.46</v>
      </c>
      <c r="M7" s="72"/>
      <c r="N7" s="73"/>
      <c r="O7" s="74"/>
      <c r="P7" s="75"/>
      <c r="Q7" s="76"/>
      <c r="R7" s="75"/>
      <c r="S7" s="26"/>
      <c r="T7" s="71" t="s">
        <v>16</v>
      </c>
      <c r="U7" s="69" t="s">
        <v>17</v>
      </c>
      <c r="V7" s="77" t="s">
        <v>17</v>
      </c>
      <c r="W7" s="69" t="s">
        <v>17</v>
      </c>
      <c r="X7" s="78" t="s">
        <v>17</v>
      </c>
    </row>
    <row r="8" spans="1:24" ht="19.5" thickBot="1" x14ac:dyDescent="0.25">
      <c r="A8" s="44"/>
      <c r="B8" s="25"/>
      <c r="C8" s="79" t="s">
        <v>18</v>
      </c>
      <c r="D8" s="80" t="s">
        <v>18</v>
      </c>
      <c r="E8" s="81" t="s">
        <v>18</v>
      </c>
      <c r="F8" s="82" t="s">
        <v>18</v>
      </c>
      <c r="G8" s="83">
        <v>0.36625950811464958</v>
      </c>
      <c r="H8" s="84">
        <v>0.16231876531978112</v>
      </c>
      <c r="I8" s="79" t="s">
        <v>18</v>
      </c>
      <c r="J8" s="85" t="s">
        <v>18</v>
      </c>
      <c r="K8" s="86" t="s">
        <v>18</v>
      </c>
      <c r="L8" s="87" t="s">
        <v>18</v>
      </c>
      <c r="M8" s="88" t="s">
        <v>19</v>
      </c>
      <c r="N8" s="89" t="s">
        <v>20</v>
      </c>
      <c r="O8" s="90">
        <f>+AVERAGE(O9:O21)</f>
        <v>0.32949093174788963</v>
      </c>
      <c r="P8" s="91">
        <f>+AVERAGE(P9:P21)</f>
        <v>9.3539904602288171E-2</v>
      </c>
      <c r="Q8" s="90">
        <f>+AVERAGE(Q9:Q21)</f>
        <v>1.2265668270261967</v>
      </c>
      <c r="R8" s="162">
        <f>+AVERAGE(R9:R21)</f>
        <v>0.29729551938608673</v>
      </c>
      <c r="S8" s="79" t="s">
        <v>18</v>
      </c>
      <c r="T8" s="80" t="s">
        <v>18</v>
      </c>
      <c r="U8" s="81" t="s">
        <v>18</v>
      </c>
      <c r="V8" s="81" t="s">
        <v>18</v>
      </c>
      <c r="W8" s="81" t="s">
        <v>18</v>
      </c>
      <c r="X8" s="92" t="s">
        <v>21</v>
      </c>
    </row>
    <row r="9" spans="1:24" ht="15.75" x14ac:dyDescent="0.25">
      <c r="A9" s="93">
        <v>1</v>
      </c>
      <c r="B9" s="94" t="s">
        <v>22</v>
      </c>
      <c r="C9" s="95">
        <v>286.23</v>
      </c>
      <c r="D9" s="96"/>
      <c r="E9" s="97">
        <v>98.48</v>
      </c>
      <c r="F9" s="98">
        <v>161.16000000000003</v>
      </c>
      <c r="G9" s="99">
        <v>0.6963788300835656</v>
      </c>
      <c r="H9" s="100">
        <v>0.19965891095139487</v>
      </c>
      <c r="I9" s="101">
        <v>1213.2766846162876</v>
      </c>
      <c r="J9" s="102"/>
      <c r="K9" s="103">
        <v>137.85999999999999</v>
      </c>
      <c r="L9" s="104">
        <v>785.8166846162876</v>
      </c>
      <c r="M9" s="105">
        <v>805588</v>
      </c>
      <c r="N9" s="106">
        <v>645130.98216000013</v>
      </c>
      <c r="O9" s="107">
        <v>0.40798565325175384</v>
      </c>
      <c r="P9" s="108">
        <v>9.1873910977348094E-2</v>
      </c>
      <c r="Q9" s="109">
        <v>1.7978199350172939</v>
      </c>
      <c r="R9" s="110">
        <v>0.39987814784727838</v>
      </c>
      <c r="S9" s="95" t="e">
        <f>+#REF!</f>
        <v>#REF!</v>
      </c>
      <c r="T9" s="111"/>
      <c r="U9" s="97">
        <f>+K9</f>
        <v>137.85999999999999</v>
      </c>
      <c r="V9" s="97">
        <f>+'[2]ТИП-ПРЕНОС'!$F$23</f>
        <v>109.31280000000001</v>
      </c>
      <c r="W9" s="97">
        <f>+'[2]ТИП-ПРЕНОС'!$IT$23</f>
        <v>242.36875371311817</v>
      </c>
      <c r="X9" s="112">
        <f>+'[2]ТИП-ПРЕНОС'!$IT$5</f>
        <v>1.4610961993614762</v>
      </c>
    </row>
    <row r="10" spans="1:24" ht="15.75" x14ac:dyDescent="0.25">
      <c r="A10" s="113">
        <v>2</v>
      </c>
      <c r="B10" s="114" t="s">
        <v>23</v>
      </c>
      <c r="C10" s="115">
        <v>238.73</v>
      </c>
      <c r="D10" s="116"/>
      <c r="E10" s="117">
        <v>99.550000000000011</v>
      </c>
      <c r="F10" s="118">
        <v>113.66</v>
      </c>
      <c r="G10" s="119">
        <v>0.44221591252340953</v>
      </c>
      <c r="H10" s="120">
        <v>0.13318155947638011</v>
      </c>
      <c r="I10" s="121">
        <v>598.52013338996255</v>
      </c>
      <c r="J10" s="122"/>
      <c r="K10" s="117">
        <v>137.66</v>
      </c>
      <c r="L10" s="123">
        <v>171.06013338996257</v>
      </c>
      <c r="M10" s="124">
        <v>260891.20677737423</v>
      </c>
      <c r="N10" s="125">
        <v>121465.72805140988</v>
      </c>
      <c r="O10" s="126">
        <v>0.21478891614047901</v>
      </c>
      <c r="P10" s="127">
        <v>0.3279953694771367</v>
      </c>
      <c r="Q10" s="128">
        <v>0.95023666904033854</v>
      </c>
      <c r="R10" s="129">
        <v>0.38282270215971859</v>
      </c>
      <c r="S10" s="115" t="e">
        <f>+#REF!</f>
        <v>#REF!</v>
      </c>
      <c r="T10" s="122"/>
      <c r="U10" s="117">
        <f t="shared" ref="U10:U21" si="0">+K10</f>
        <v>137.66</v>
      </c>
      <c r="V10" s="117">
        <f>+'[3]ТИП-ПРЕНОС'!$F$23</f>
        <v>110.5005</v>
      </c>
      <c r="W10" s="117">
        <f>+'[3]ТИП-ПРЕНОС'!$G$23</f>
        <v>193.102508514829</v>
      </c>
      <c r="X10" s="130">
        <f>+'[3]ТИП-ПРЕНОС'!$G$5</f>
        <v>0.93975397804951277</v>
      </c>
    </row>
    <row r="11" spans="1:24" ht="15.75" x14ac:dyDescent="0.25">
      <c r="A11" s="113">
        <v>3</v>
      </c>
      <c r="B11" s="114" t="s">
        <v>24</v>
      </c>
      <c r="C11" s="115">
        <v>252.58</v>
      </c>
      <c r="D11" s="131">
        <v>92.08</v>
      </c>
      <c r="E11" s="117">
        <v>87.240000000000009</v>
      </c>
      <c r="F11" s="118">
        <v>127.51000000000002</v>
      </c>
      <c r="G11" s="119">
        <v>0.46143609327084412</v>
      </c>
      <c r="H11" s="120">
        <v>0.20066061106523536</v>
      </c>
      <c r="I11" s="121">
        <v>717.55406912414617</v>
      </c>
      <c r="J11" s="132">
        <v>110.24120000000001</v>
      </c>
      <c r="K11" s="117">
        <v>96.88000000000001</v>
      </c>
      <c r="L11" s="123">
        <v>290.09406912414619</v>
      </c>
      <c r="M11" s="124">
        <v>285000</v>
      </c>
      <c r="N11" s="125">
        <v>156653.1</v>
      </c>
      <c r="O11" s="126">
        <v>0.30887010358375999</v>
      </c>
      <c r="P11" s="127">
        <v>-0.11638088288945636</v>
      </c>
      <c r="Q11" s="128">
        <v>1.1761818037849392</v>
      </c>
      <c r="R11" s="129">
        <v>0.11049977074736361</v>
      </c>
      <c r="S11" s="115" t="e">
        <f>+#REF!</f>
        <v>#REF!</v>
      </c>
      <c r="T11" s="132">
        <f t="shared" ref="T11:T20" si="1">+J11</f>
        <v>110.24120000000001</v>
      </c>
      <c r="U11" s="117">
        <f t="shared" si="0"/>
        <v>96.88000000000001</v>
      </c>
      <c r="V11" s="117">
        <f>+'[4]ТИП-ПРЕНОС'!$F$23</f>
        <v>96.836399999999998</v>
      </c>
      <c r="W11" s="117">
        <f>+'[4]ТИП-ПРЕНОС'!$G$23</f>
        <v>97.061107692307843</v>
      </c>
      <c r="X11" s="130">
        <f>+'[4]ТИП-ПРЕНОС'!$G$5</f>
        <v>0.11257574154410643</v>
      </c>
    </row>
    <row r="12" spans="1:24" ht="15.75" x14ac:dyDescent="0.25">
      <c r="A12" s="113">
        <v>4</v>
      </c>
      <c r="B12" s="114" t="s">
        <v>25</v>
      </c>
      <c r="C12" s="115">
        <v>244.42</v>
      </c>
      <c r="D12" s="116"/>
      <c r="E12" s="117">
        <v>85.910000000000011</v>
      </c>
      <c r="F12" s="118">
        <v>119.35</v>
      </c>
      <c r="G12" s="119">
        <v>0.47081477915513292</v>
      </c>
      <c r="H12" s="120">
        <v>0.20897832817337481</v>
      </c>
      <c r="I12" s="121">
        <v>667.60003665732836</v>
      </c>
      <c r="J12" s="122"/>
      <c r="K12" s="117">
        <v>94.93</v>
      </c>
      <c r="L12" s="123">
        <v>240.14003665732838</v>
      </c>
      <c r="M12" s="124">
        <v>100243</v>
      </c>
      <c r="N12" s="125">
        <v>53235.047579999999</v>
      </c>
      <c r="O12" s="126">
        <v>0.32150500174189989</v>
      </c>
      <c r="P12" s="127">
        <v>-9.0795900775787808E-2</v>
      </c>
      <c r="Q12" s="128">
        <v>1.1727354553637181</v>
      </c>
      <c r="R12" s="129">
        <v>0.10499359795134433</v>
      </c>
      <c r="S12" s="115" t="e">
        <f>+#REF!</f>
        <v>#REF!</v>
      </c>
      <c r="T12" s="122"/>
      <c r="U12" s="117">
        <f t="shared" si="0"/>
        <v>94.93</v>
      </c>
      <c r="V12" s="117">
        <f>+'[5]ТИП-ПРЕНОС'!$F$23</f>
        <v>95.360100000000017</v>
      </c>
      <c r="W12" s="117">
        <f>+'[5]ТИП-ПРЕНОС'!$G$23</f>
        <v>92.89500101591031</v>
      </c>
      <c r="X12" s="130">
        <f>+'[5]ТИП-ПРЕНОС'!$G$5</f>
        <v>8.1306029751021969E-2</v>
      </c>
    </row>
    <row r="13" spans="1:24" ht="15.75" x14ac:dyDescent="0.25">
      <c r="A13" s="113">
        <v>5</v>
      </c>
      <c r="B13" s="114" t="s">
        <v>26</v>
      </c>
      <c r="C13" s="115">
        <v>252.71</v>
      </c>
      <c r="D13" s="116"/>
      <c r="E13" s="117">
        <v>98.29</v>
      </c>
      <c r="F13" s="118">
        <v>127.64000000000001</v>
      </c>
      <c r="G13" s="119">
        <v>0.46558023545786686</v>
      </c>
      <c r="H13" s="120">
        <v>0.16789448669201512</v>
      </c>
      <c r="I13" s="121">
        <v>632.20085126913091</v>
      </c>
      <c r="J13" s="122"/>
      <c r="K13" s="117">
        <v>136.51</v>
      </c>
      <c r="L13" s="123">
        <v>204.74085126913093</v>
      </c>
      <c r="M13" s="124">
        <v>65655.152801900054</v>
      </c>
      <c r="N13" s="125">
        <v>32538.037177093647</v>
      </c>
      <c r="O13" s="126">
        <v>0.24657913270952814</v>
      </c>
      <c r="P13" s="127">
        <v>0.26927010692701048</v>
      </c>
      <c r="Q13" s="128">
        <v>0.96110165802698733</v>
      </c>
      <c r="R13" s="129">
        <v>0.38884932343066425</v>
      </c>
      <c r="S13" s="115" t="e">
        <f>+#REF!</f>
        <v>#REF!</v>
      </c>
      <c r="T13" s="122"/>
      <c r="U13" s="117">
        <f t="shared" si="0"/>
        <v>136.51</v>
      </c>
      <c r="V13" s="117">
        <f>+'[6]ТИП-ПРЕНОС'!$F$23</f>
        <v>109.10190000000001</v>
      </c>
      <c r="W13" s="117">
        <f>+'[6]ТИП-ПРЕНОС'!$G$23</f>
        <v>483.02146530450887</v>
      </c>
      <c r="X13" s="130">
        <f>+'[6]ТИП-ПРЕНОС'!$G$5</f>
        <v>3.9142482989572578</v>
      </c>
    </row>
    <row r="14" spans="1:24" ht="15.75" x14ac:dyDescent="0.25">
      <c r="A14" s="113">
        <v>6</v>
      </c>
      <c r="B14" s="114" t="s">
        <v>27</v>
      </c>
      <c r="C14" s="115">
        <v>269.33</v>
      </c>
      <c r="D14" s="116"/>
      <c r="E14" s="117">
        <v>96.01</v>
      </c>
      <c r="F14" s="118">
        <v>144.26</v>
      </c>
      <c r="G14" s="119">
        <v>0.47967256345456533</v>
      </c>
      <c r="H14" s="120">
        <v>0.21301326595072645</v>
      </c>
      <c r="I14" s="121">
        <v>802.62627366014658</v>
      </c>
      <c r="J14" s="122"/>
      <c r="K14" s="117">
        <v>113.15</v>
      </c>
      <c r="L14" s="123">
        <v>375.1662736601466</v>
      </c>
      <c r="M14" s="124">
        <v>56350</v>
      </c>
      <c r="N14" s="125">
        <v>34415.199000000001</v>
      </c>
      <c r="O14" s="126">
        <v>0.34376237623762385</v>
      </c>
      <c r="P14" s="127">
        <v>-5.7117750439368287E-3</v>
      </c>
      <c r="Q14" s="128">
        <v>1.2676270745925073</v>
      </c>
      <c r="R14" s="129">
        <v>0.17852307051348815</v>
      </c>
      <c r="S14" s="115" t="e">
        <f>+#REF!</f>
        <v>#REF!</v>
      </c>
      <c r="T14" s="122"/>
      <c r="U14" s="117">
        <f t="shared" si="0"/>
        <v>113.15</v>
      </c>
      <c r="V14" s="117">
        <f>+'[7]ТИП-ПРЕНОС'!$F$23</f>
        <v>106.57110000000002</v>
      </c>
      <c r="W14" s="117">
        <f>+'[7]ТИП-ПРЕНОС'!$G$23</f>
        <v>132.05489075364392</v>
      </c>
      <c r="X14" s="130">
        <f>+'[7]ТИП-ПРЕНОС'!$G$5</f>
        <v>0.37542850488119894</v>
      </c>
    </row>
    <row r="15" spans="1:24" ht="15.75" x14ac:dyDescent="0.25">
      <c r="A15" s="113">
        <v>7</v>
      </c>
      <c r="B15" s="114" t="s">
        <v>28</v>
      </c>
      <c r="C15" s="115">
        <v>292.43</v>
      </c>
      <c r="D15" s="116"/>
      <c r="E15" s="117">
        <v>107.47</v>
      </c>
      <c r="F15" s="118">
        <v>167.36</v>
      </c>
      <c r="G15" s="119">
        <v>0.34283877485420389</v>
      </c>
      <c r="H15" s="120">
        <v>0.23160669264267697</v>
      </c>
      <c r="I15" s="121">
        <v>838.34574980093248</v>
      </c>
      <c r="J15" s="122"/>
      <c r="K15" s="117">
        <v>131.67999999999998</v>
      </c>
      <c r="L15" s="123">
        <v>410.8857498009325</v>
      </c>
      <c r="M15" s="124">
        <v>17947</v>
      </c>
      <c r="N15" s="125">
        <v>11733.928069999998</v>
      </c>
      <c r="O15" s="126">
        <v>0.41735134080513325</v>
      </c>
      <c r="P15" s="127">
        <v>-3.4811563493265529E-3</v>
      </c>
      <c r="Q15" s="128">
        <v>1.2357829224087813</v>
      </c>
      <c r="R15" s="129">
        <v>0.22527216897738889</v>
      </c>
      <c r="S15" s="115" t="e">
        <f>+#REF!</f>
        <v>#REF!</v>
      </c>
      <c r="T15" s="122"/>
      <c r="U15" s="117">
        <f t="shared" si="0"/>
        <v>131.67999999999998</v>
      </c>
      <c r="V15" s="133">
        <f>+'[8]ТИП-ПРЕНОС'!$F$23</f>
        <v>119.29170000000001</v>
      </c>
      <c r="W15" s="133">
        <f>+'[8]ТИП-ПРЕНОС'!$G$23</f>
        <v>151.84576748663093</v>
      </c>
      <c r="X15" s="130">
        <f>+'[8]ТИП-ПРЕНОС'!$G$5</f>
        <v>0.4129130686389777</v>
      </c>
    </row>
    <row r="16" spans="1:24" ht="15.75" x14ac:dyDescent="0.25">
      <c r="A16" s="113">
        <v>8</v>
      </c>
      <c r="B16" s="114" t="s">
        <v>29</v>
      </c>
      <c r="C16" s="115">
        <v>238.09</v>
      </c>
      <c r="D16" s="116"/>
      <c r="E16" s="117">
        <v>100.96000000000001</v>
      </c>
      <c r="F16" s="118">
        <v>113.02000000000001</v>
      </c>
      <c r="G16" s="119">
        <v>0.25244608100999488</v>
      </c>
      <c r="H16" s="120">
        <v>0.17765076402659519</v>
      </c>
      <c r="I16" s="121">
        <v>636.36570727592107</v>
      </c>
      <c r="J16" s="122"/>
      <c r="K16" s="117">
        <v>144.85</v>
      </c>
      <c r="L16" s="123">
        <v>208.90570727592109</v>
      </c>
      <c r="M16" s="124">
        <v>15200</v>
      </c>
      <c r="N16" s="125">
        <v>7263.32</v>
      </c>
      <c r="O16" s="126">
        <v>0.29382936669103521</v>
      </c>
      <c r="P16" s="127">
        <v>0.13234834271419627</v>
      </c>
      <c r="Q16" s="128">
        <v>1.0070141543113951</v>
      </c>
      <c r="R16" s="129">
        <v>0.43472662440570509</v>
      </c>
      <c r="S16" s="115" t="e">
        <f>+#REF!</f>
        <v>#REF!</v>
      </c>
      <c r="T16" s="122"/>
      <c r="U16" s="134">
        <f t="shared" si="0"/>
        <v>144.85</v>
      </c>
      <c r="V16" s="135" t="s">
        <v>30</v>
      </c>
      <c r="W16" s="136"/>
      <c r="X16" s="137"/>
    </row>
    <row r="17" spans="1:26" ht="15.75" x14ac:dyDescent="0.25">
      <c r="A17" s="113">
        <v>9</v>
      </c>
      <c r="B17" s="114" t="s">
        <v>31</v>
      </c>
      <c r="C17" s="115">
        <v>386.04</v>
      </c>
      <c r="D17" s="116"/>
      <c r="E17" s="117">
        <v>72.599999999999994</v>
      </c>
      <c r="F17" s="118">
        <v>260.97000000000003</v>
      </c>
      <c r="G17" s="119">
        <v>0.30093684707151036</v>
      </c>
      <c r="H17" s="120">
        <v>0.18685630210887716</v>
      </c>
      <c r="I17" s="121">
        <v>733.62626393110429</v>
      </c>
      <c r="J17" s="122"/>
      <c r="K17" s="117">
        <v>102.02000000000001</v>
      </c>
      <c r="L17" s="123">
        <v>306.16626393110431</v>
      </c>
      <c r="M17" s="124">
        <v>1974</v>
      </c>
      <c r="N17" s="125">
        <v>1407.02772</v>
      </c>
      <c r="O17" s="126">
        <v>0.2055475687103594</v>
      </c>
      <c r="P17" s="127">
        <v>0.1972773148691469</v>
      </c>
      <c r="Q17" s="128">
        <v>0.84638897523572676</v>
      </c>
      <c r="R17" s="129">
        <v>0.40523415977961452</v>
      </c>
      <c r="S17" s="115" t="e">
        <f>+#REF!</f>
        <v>#REF!</v>
      </c>
      <c r="T17" s="122"/>
      <c r="U17" s="117">
        <f t="shared" si="0"/>
        <v>102.02000000000001</v>
      </c>
      <c r="V17" s="103">
        <f>+'[9]ТИП-ПРЕНОС'!$F$23</f>
        <v>80.585999999999999</v>
      </c>
      <c r="W17" s="103">
        <f>+'[9]ТИП-ПРЕНОС'!$G$23</f>
        <v>308.77566153846163</v>
      </c>
      <c r="X17" s="130">
        <f>+'[9]ТИП-ПРЕНОС'!$G$5</f>
        <v>3.2531082856537417</v>
      </c>
    </row>
    <row r="18" spans="1:26" ht="15.75" x14ac:dyDescent="0.25">
      <c r="A18" s="113">
        <v>10</v>
      </c>
      <c r="B18" s="114" t="s">
        <v>32</v>
      </c>
      <c r="C18" s="115">
        <v>264.05</v>
      </c>
      <c r="D18" s="131">
        <v>133.01480000000001</v>
      </c>
      <c r="E18" s="117">
        <v>84.51</v>
      </c>
      <c r="F18" s="118">
        <v>138.98000000000002</v>
      </c>
      <c r="G18" s="119">
        <v>0.28322884774262524</v>
      </c>
      <c r="H18" s="120">
        <v>0.11285225177771907</v>
      </c>
      <c r="I18" s="121">
        <v>637.53657903028022</v>
      </c>
      <c r="J18" s="132">
        <v>120.0942</v>
      </c>
      <c r="K18" s="117">
        <v>105.48</v>
      </c>
      <c r="L18" s="123">
        <v>210.07657903028024</v>
      </c>
      <c r="M18" s="124">
        <v>219999.94102331647</v>
      </c>
      <c r="N18" s="125">
        <v>133414.56423476979</v>
      </c>
      <c r="O18" s="126">
        <v>0.30020797152719703</v>
      </c>
      <c r="P18" s="127">
        <v>0.12404092071611261</v>
      </c>
      <c r="Q18" s="128">
        <v>1.2966483620526414</v>
      </c>
      <c r="R18" s="129">
        <v>0.24813631522896706</v>
      </c>
      <c r="S18" s="115" t="e">
        <f>+#REF!</f>
        <v>#REF!</v>
      </c>
      <c r="T18" s="132">
        <f t="shared" si="1"/>
        <v>120.0942</v>
      </c>
      <c r="U18" s="117">
        <f t="shared" si="0"/>
        <v>105.48</v>
      </c>
      <c r="V18" s="117">
        <f>+'[10]ТИП-ПРЕНОС'!$F$23</f>
        <v>93.806100000000015</v>
      </c>
      <c r="W18" s="117">
        <f>+'[10]ТИП-ПРЕНОС'!$G$23</f>
        <v>117.80639943306805</v>
      </c>
      <c r="X18" s="130">
        <f>+'[10]ТИП-ПРЕНОС'!$G$5</f>
        <v>0.39399360351518209</v>
      </c>
    </row>
    <row r="19" spans="1:26" ht="15.75" x14ac:dyDescent="0.25">
      <c r="A19" s="113">
        <v>11</v>
      </c>
      <c r="B19" s="114" t="s">
        <v>33</v>
      </c>
      <c r="C19" s="115">
        <v>231.37</v>
      </c>
      <c r="D19" s="131">
        <v>51.099300000000007</v>
      </c>
      <c r="E19" s="117">
        <v>84.32</v>
      </c>
      <c r="F19" s="118">
        <v>106.30000000000001</v>
      </c>
      <c r="G19" s="119">
        <v>0.23562082777036042</v>
      </c>
      <c r="H19" s="120">
        <v>0.15034106412005444</v>
      </c>
      <c r="I19" s="121">
        <v>657.53574574295521</v>
      </c>
      <c r="J19" s="132">
        <v>62.683500000000002</v>
      </c>
      <c r="K19" s="117">
        <v>116.71000000000001</v>
      </c>
      <c r="L19" s="123">
        <v>230.07574574295523</v>
      </c>
      <c r="M19" s="124">
        <v>212468</v>
      </c>
      <c r="N19" s="125">
        <v>127427.683</v>
      </c>
      <c r="O19" s="126">
        <v>0.47951254409551769</v>
      </c>
      <c r="P19" s="127">
        <v>0.10888361045130646</v>
      </c>
      <c r="Q19" s="128">
        <v>1.5921683882958031</v>
      </c>
      <c r="R19" s="129">
        <v>0.3841318785578749</v>
      </c>
      <c r="S19" s="115" t="e">
        <f>+#REF!</f>
        <v>#REF!</v>
      </c>
      <c r="T19" s="132">
        <f t="shared" si="1"/>
        <v>62.683500000000002</v>
      </c>
      <c r="U19" s="117">
        <f t="shared" si="0"/>
        <v>116.71000000000001</v>
      </c>
      <c r="V19" s="117">
        <f>+'[11]ТИП-ПРЕНОС'!$F$23</f>
        <v>93.595200000000006</v>
      </c>
      <c r="W19" s="117">
        <f>+'[11]ТИП-ПРЕНОС'!$G$23</f>
        <v>253.47908768666119</v>
      </c>
      <c r="X19" s="130">
        <f>+'[11]ТИП-ПРЕНОС'!$G$5</f>
        <v>2.006156163266855</v>
      </c>
    </row>
    <row r="20" spans="1:26" ht="15.75" x14ac:dyDescent="0.25">
      <c r="A20" s="113">
        <v>12</v>
      </c>
      <c r="B20" s="114" t="s">
        <v>34</v>
      </c>
      <c r="C20" s="115">
        <v>197.68</v>
      </c>
      <c r="D20" s="131">
        <v>69.950900000000004</v>
      </c>
      <c r="E20" s="117">
        <v>78.180000000000007</v>
      </c>
      <c r="F20" s="118">
        <v>72.610000000000014</v>
      </c>
      <c r="G20" s="119">
        <v>0.13192853870819987</v>
      </c>
      <c r="H20" s="120">
        <v>3.7695779134589991E-2</v>
      </c>
      <c r="I20" s="121">
        <v>542.60425620223691</v>
      </c>
      <c r="J20" s="132">
        <v>96.75</v>
      </c>
      <c r="K20" s="117">
        <v>103.92</v>
      </c>
      <c r="L20" s="123">
        <v>115.14425620223693</v>
      </c>
      <c r="M20" s="124">
        <v>130506.526</v>
      </c>
      <c r="N20" s="125">
        <v>68010.865894379996</v>
      </c>
      <c r="O20" s="126">
        <v>0.20004144982268679</v>
      </c>
      <c r="P20" s="127">
        <v>5.7709923664122087E-2</v>
      </c>
      <c r="Q20" s="128">
        <v>1.6362302711452852</v>
      </c>
      <c r="R20" s="129">
        <v>0.32924021488871835</v>
      </c>
      <c r="S20" s="115" t="e">
        <f>+#REF!</f>
        <v>#REF!</v>
      </c>
      <c r="T20" s="132">
        <f t="shared" si="1"/>
        <v>96.75</v>
      </c>
      <c r="U20" s="117">
        <f t="shared" si="0"/>
        <v>103.92</v>
      </c>
      <c r="V20" s="117">
        <f>+'[12]ТИП-ПРЕНОС'!$F$23</f>
        <v>86.779800000000009</v>
      </c>
      <c r="W20" s="117">
        <f>+'[12]ТИП-ПРЕНОС'!$G$23</f>
        <v>170.44747290855628</v>
      </c>
      <c r="X20" s="130">
        <f>+'[12]ТИП-ПРЕНОС'!$G$5</f>
        <v>1.1801927975000801</v>
      </c>
    </row>
    <row r="21" spans="1:26" ht="16.5" thickBot="1" x14ac:dyDescent="0.3">
      <c r="A21" s="138">
        <v>13</v>
      </c>
      <c r="B21" s="139" t="s">
        <v>35</v>
      </c>
      <c r="C21" s="140">
        <v>351.55</v>
      </c>
      <c r="D21" s="141"/>
      <c r="E21" s="142">
        <v>108.06</v>
      </c>
      <c r="F21" s="143">
        <v>226.48000000000002</v>
      </c>
      <c r="G21" s="144">
        <v>0.1982752743881655</v>
      </c>
      <c r="H21" s="145">
        <v>8.9753933037514999E-2</v>
      </c>
      <c r="I21" s="146">
        <v>707.65303825212004</v>
      </c>
      <c r="J21" s="147"/>
      <c r="K21" s="142">
        <v>137.51</v>
      </c>
      <c r="L21" s="148">
        <v>280.19303825212006</v>
      </c>
      <c r="M21" s="149">
        <v>7500</v>
      </c>
      <c r="N21" s="150">
        <v>5287.5749999999998</v>
      </c>
      <c r="O21" s="151">
        <v>0.543400687405591</v>
      </c>
      <c r="P21" s="152">
        <v>0.12298897509187423</v>
      </c>
      <c r="Q21" s="153">
        <v>1.00543308206514</v>
      </c>
      <c r="R21" s="154">
        <v>0.27253377753100128</v>
      </c>
      <c r="S21" s="140" t="e">
        <f>+#REF!</f>
        <v>#REF!</v>
      </c>
      <c r="T21" s="147"/>
      <c r="U21" s="142">
        <f t="shared" si="0"/>
        <v>137.51</v>
      </c>
      <c r="V21" s="155" t="s">
        <v>30</v>
      </c>
      <c r="W21" s="156"/>
      <c r="X21" s="157"/>
    </row>
    <row r="22" spans="1:26" ht="13.5" thickBot="1" x14ac:dyDescent="0.25">
      <c r="C22" s="158"/>
      <c r="I22" s="159"/>
      <c r="M22" s="160"/>
      <c r="N22" s="160"/>
      <c r="R22" s="11"/>
      <c r="Z22" s="161"/>
    </row>
    <row r="23" spans="1:26" x14ac:dyDescent="0.2">
      <c r="N23" s="160">
        <f>+N22-C22</f>
        <v>0</v>
      </c>
    </row>
  </sheetData>
  <mergeCells count="29">
    <mergeCell ref="V16:X16"/>
    <mergeCell ref="V21:X21"/>
    <mergeCell ref="W3:W6"/>
    <mergeCell ref="X3:X6"/>
    <mergeCell ref="G5:G7"/>
    <mergeCell ref="H5:H7"/>
    <mergeCell ref="L3:L6"/>
    <mergeCell ref="M3:M7"/>
    <mergeCell ref="N3:N7"/>
    <mergeCell ref="S3:S7"/>
    <mergeCell ref="T3:U6"/>
    <mergeCell ref="V3:V5"/>
    <mergeCell ref="O5:O7"/>
    <mergeCell ref="P5:P7"/>
    <mergeCell ref="Q5:Q7"/>
    <mergeCell ref="R5:R7"/>
    <mergeCell ref="I3:I7"/>
    <mergeCell ref="J3:K6"/>
    <mergeCell ref="I1:N2"/>
    <mergeCell ref="O1:P2"/>
    <mergeCell ref="Q1:R2"/>
    <mergeCell ref="S1:X2"/>
    <mergeCell ref="A3:A8"/>
    <mergeCell ref="B3:B8"/>
    <mergeCell ref="C3:C7"/>
    <mergeCell ref="D3:E6"/>
    <mergeCell ref="F3:F6"/>
    <mergeCell ref="A1:B2"/>
    <mergeCell ref="C1:H2"/>
  </mergeCells>
  <printOptions horizontalCentered="1" verticalCentered="1"/>
  <pageMargins left="0" right="0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сравнения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Ivailo Alexandrov</dc:creator>
  <cp:lastModifiedBy>Ivailo Alexandrov</cp:lastModifiedBy>
  <dcterms:created xsi:type="dcterms:W3CDTF">2022-06-29T07:59:31Z</dcterms:created>
  <dcterms:modified xsi:type="dcterms:W3CDTF">2022-06-29T08:04:31Z</dcterms:modified>
</cp:coreProperties>
</file>